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MiskolciEgyetem\_Oktatas\Targyak\Excel tanfolyam\Excel haladó PPT\6\"/>
    </mc:Choice>
  </mc:AlternateContent>
  <xr:revisionPtr revIDLastSave="0" documentId="13_ncr:1_{E754F6AB-FE03-4C34-9416-CDE58635F1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éldák" sheetId="2" r:id="rId1"/>
    <sheet name="gantt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2" l="1"/>
  <c r="Z27" i="2" s="1"/>
  <c r="Y28" i="2"/>
  <c r="Z28" i="2" s="1"/>
  <c r="Y29" i="2"/>
  <c r="Z29" i="2" s="1"/>
  <c r="Y30" i="2"/>
  <c r="Y31" i="2"/>
  <c r="Y32" i="2"/>
  <c r="Z32" i="2" s="1"/>
  <c r="Y33" i="2"/>
  <c r="Z33" i="2" s="1"/>
  <c r="Y34" i="2"/>
  <c r="Y35" i="2"/>
  <c r="Z35" i="2" s="1"/>
  <c r="Y36" i="2"/>
  <c r="Z36" i="2" s="1"/>
  <c r="Y37" i="2"/>
  <c r="Y38" i="2"/>
  <c r="Z38" i="2" s="1"/>
  <c r="Y39" i="2"/>
  <c r="Z39" i="2" s="1"/>
  <c r="Y40" i="2"/>
  <c r="Y41" i="2"/>
  <c r="Z41" i="2" s="1"/>
  <c r="Y42" i="2"/>
  <c r="Z42" i="2" s="1"/>
  <c r="Y43" i="2"/>
  <c r="Z43" i="2" s="1"/>
  <c r="Y26" i="2"/>
  <c r="Z26" i="2" s="1"/>
  <c r="Z40" i="2"/>
  <c r="Z37" i="2"/>
  <c r="Z34" i="2"/>
  <c r="Z31" i="2"/>
  <c r="Z30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I76" i="2"/>
  <c r="H76" i="2"/>
  <c r="G76" i="2"/>
  <c r="F76" i="2"/>
  <c r="E76" i="2"/>
  <c r="D76" i="2"/>
  <c r="I75" i="2"/>
  <c r="H75" i="2"/>
  <c r="G75" i="2"/>
  <c r="F75" i="2"/>
  <c r="E75" i="2"/>
  <c r="D75" i="2"/>
  <c r="I74" i="2"/>
  <c r="H74" i="2"/>
  <c r="G74" i="2"/>
  <c r="F74" i="2"/>
  <c r="E74" i="2"/>
  <c r="D74" i="2"/>
  <c r="I73" i="2"/>
  <c r="H73" i="2"/>
  <c r="G73" i="2"/>
  <c r="F73" i="2"/>
  <c r="E73" i="2"/>
  <c r="D73" i="2"/>
  <c r="I72" i="2"/>
  <c r="H72" i="2"/>
  <c r="G72" i="2"/>
  <c r="F72" i="2"/>
  <c r="E72" i="2"/>
  <c r="D72" i="2"/>
  <c r="I71" i="2"/>
  <c r="H71" i="2"/>
  <c r="G71" i="2"/>
  <c r="F71" i="2"/>
  <c r="E71" i="2"/>
  <c r="D71" i="2"/>
  <c r="I70" i="2"/>
  <c r="H70" i="2"/>
  <c r="G70" i="2"/>
  <c r="F70" i="2"/>
  <c r="E70" i="2"/>
  <c r="D70" i="2"/>
  <c r="I69" i="2"/>
  <c r="H69" i="2"/>
  <c r="G69" i="2"/>
  <c r="F69" i="2"/>
  <c r="E69" i="2"/>
  <c r="D69" i="2"/>
  <c r="I68" i="2"/>
  <c r="H68" i="2"/>
  <c r="G68" i="2"/>
  <c r="F68" i="2"/>
  <c r="E68" i="2"/>
  <c r="D68" i="2"/>
  <c r="I67" i="2"/>
  <c r="H67" i="2"/>
  <c r="G67" i="2"/>
  <c r="F67" i="2"/>
  <c r="E67" i="2"/>
  <c r="D67" i="2"/>
  <c r="I66" i="2"/>
  <c r="H66" i="2"/>
  <c r="G66" i="2"/>
  <c r="F66" i="2"/>
  <c r="E66" i="2"/>
  <c r="D66" i="2"/>
  <c r="I65" i="2"/>
  <c r="H65" i="2"/>
  <c r="G65" i="2"/>
  <c r="F65" i="2"/>
  <c r="E65" i="2"/>
  <c r="D65" i="2"/>
  <c r="I64" i="2"/>
  <c r="H64" i="2"/>
  <c r="G64" i="2"/>
  <c r="F64" i="2"/>
  <c r="E64" i="2"/>
  <c r="D64" i="2"/>
  <c r="I63" i="2"/>
  <c r="H63" i="2"/>
  <c r="G63" i="2"/>
  <c r="F63" i="2"/>
  <c r="E63" i="2"/>
  <c r="D63" i="2"/>
  <c r="I62" i="2"/>
  <c r="H62" i="2"/>
  <c r="G62" i="2"/>
  <c r="F62" i="2"/>
  <c r="E62" i="2"/>
  <c r="D62" i="2"/>
  <c r="I61" i="2"/>
  <c r="H61" i="2"/>
  <c r="G61" i="2"/>
  <c r="F61" i="2"/>
  <c r="E61" i="2"/>
  <c r="D61" i="2"/>
  <c r="I60" i="2"/>
  <c r="H60" i="2"/>
  <c r="G60" i="2"/>
  <c r="F60" i="2"/>
  <c r="E60" i="2"/>
  <c r="D60" i="2"/>
  <c r="I59" i="2"/>
  <c r="H59" i="2"/>
  <c r="G59" i="2"/>
  <c r="F59" i="2"/>
  <c r="E59" i="2"/>
  <c r="D59" i="2"/>
  <c r="I58" i="2"/>
  <c r="H58" i="2"/>
  <c r="G58" i="2"/>
  <c r="F58" i="2"/>
  <c r="E58" i="2"/>
  <c r="D58" i="2"/>
  <c r="I57" i="2"/>
  <c r="H57" i="2"/>
  <c r="G57" i="2"/>
  <c r="F57" i="2"/>
  <c r="E57" i="2"/>
  <c r="D57" i="2"/>
  <c r="I56" i="2"/>
  <c r="H56" i="2"/>
  <c r="G56" i="2"/>
  <c r="F56" i="2"/>
  <c r="E56" i="2"/>
  <c r="D56" i="2"/>
  <c r="I55" i="2"/>
  <c r="H55" i="2"/>
  <c r="G55" i="2"/>
  <c r="F55" i="2"/>
  <c r="E55" i="2"/>
  <c r="D55" i="2"/>
  <c r="N38" i="2"/>
  <c r="N37" i="2"/>
  <c r="N36" i="2"/>
  <c r="N35" i="2"/>
  <c r="N34" i="2"/>
  <c r="N33" i="2"/>
  <c r="N50" i="2"/>
  <c r="M50" i="2"/>
  <c r="K50" i="2"/>
  <c r="J50" i="2"/>
  <c r="H50" i="2"/>
  <c r="G50" i="2"/>
  <c r="E50" i="2"/>
  <c r="D50" i="2"/>
  <c r="N49" i="2"/>
  <c r="M49" i="2"/>
  <c r="K49" i="2"/>
  <c r="J49" i="2"/>
  <c r="H49" i="2"/>
  <c r="G49" i="2"/>
  <c r="E49" i="2"/>
  <c r="D49" i="2"/>
  <c r="N48" i="2"/>
  <c r="M48" i="2"/>
  <c r="K48" i="2"/>
  <c r="J48" i="2"/>
  <c r="H48" i="2"/>
  <c r="G48" i="2"/>
  <c r="E48" i="2"/>
  <c r="D48" i="2"/>
  <c r="N47" i="2"/>
  <c r="M47" i="2"/>
  <c r="K47" i="2"/>
  <c r="J47" i="2"/>
  <c r="H47" i="2"/>
  <c r="G47" i="2"/>
  <c r="E47" i="2"/>
  <c r="D47" i="2"/>
  <c r="N46" i="2"/>
  <c r="M46" i="2"/>
  <c r="K46" i="2"/>
  <c r="J46" i="2"/>
  <c r="H46" i="2"/>
  <c r="G46" i="2"/>
  <c r="E46" i="2"/>
  <c r="D46" i="2"/>
  <c r="F40" i="2"/>
  <c r="F39" i="2"/>
  <c r="F38" i="2"/>
  <c r="F37" i="2"/>
  <c r="F36" i="2"/>
  <c r="F35" i="2"/>
  <c r="F34" i="2"/>
  <c r="F33" i="2"/>
  <c r="F32" i="2"/>
  <c r="I24" i="2"/>
  <c r="I19" i="2"/>
  <c r="I10" i="2"/>
  <c r="I6" i="2"/>
  <c r="D24" i="2"/>
  <c r="D19" i="2"/>
  <c r="D10" i="2"/>
  <c r="D6" i="2"/>
  <c r="G5" i="1" l="1"/>
  <c r="G6" i="1"/>
  <c r="G7" i="1"/>
  <c r="G8" i="1"/>
  <c r="G9" i="1"/>
  <c r="G10" i="1"/>
  <c r="G11" i="1"/>
  <c r="G12" i="1"/>
  <c r="G13" i="1"/>
  <c r="G4" i="1"/>
  <c r="E5" i="1"/>
  <c r="E6" i="1"/>
  <c r="E7" i="1"/>
  <c r="E8" i="1"/>
  <c r="E9" i="1"/>
  <c r="E10" i="1"/>
  <c r="E11" i="1"/>
  <c r="E12" i="1"/>
  <c r="E13" i="1"/>
  <c r="E4" i="1"/>
  <c r="A13" i="1"/>
  <c r="A12" i="1"/>
  <c r="A11" i="1"/>
  <c r="A10" i="1"/>
  <c r="A9" i="1"/>
  <c r="A8" i="1"/>
  <c r="A7" i="1"/>
  <c r="A6" i="1"/>
  <c r="A5" i="1"/>
  <c r="A4" i="1"/>
  <c r="H3" i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</calcChain>
</file>

<file path=xl/sharedStrings.xml><?xml version="1.0" encoding="utf-8"?>
<sst xmlns="http://schemas.openxmlformats.org/spreadsheetml/2006/main" count="504" uniqueCount="247">
  <si>
    <t>Stage</t>
  </si>
  <si>
    <t>Start Date</t>
  </si>
  <si>
    <t>Target Days For Completion</t>
  </si>
  <si>
    <t>Target End Date</t>
  </si>
  <si>
    <t>End Date</t>
  </si>
  <si>
    <t>Actual Days taken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</si>
  <si>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</si>
  <si>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</si>
  <si>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</si>
  <si>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</si>
  <si>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</si>
  <si>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</si>
  <si>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</si>
  <si>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</si>
  <si>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</si>
  <si>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Oszlop1</t>
  </si>
  <si>
    <t>Oszlop2</t>
  </si>
  <si>
    <t>Oszlop3</t>
  </si>
  <si>
    <t>Oszlop4</t>
  </si>
  <si>
    <t>Oszlop5</t>
  </si>
  <si>
    <t>Oszlop6</t>
  </si>
  <si>
    <t>Oszlop7</t>
  </si>
  <si>
    <t>D Cal</t>
  </si>
  <si>
    <t>S10</t>
  </si>
  <si>
    <t>Date</t>
  </si>
  <si>
    <t>Product</t>
  </si>
  <si>
    <t>Region</t>
  </si>
  <si>
    <t>Amount</t>
  </si>
  <si>
    <t>Dairy</t>
  </si>
  <si>
    <t>Denmark</t>
  </si>
  <si>
    <t>Produce</t>
  </si>
  <si>
    <t>Denmark Total</t>
  </si>
  <si>
    <t>Finland</t>
  </si>
  <si>
    <t>Grain</t>
  </si>
  <si>
    <t>Finland Total</t>
  </si>
  <si>
    <t>Germany</t>
  </si>
  <si>
    <t>Germany Total</t>
  </si>
  <si>
    <t>Italy</t>
  </si>
  <si>
    <t>Italy Total</t>
  </si>
  <si>
    <t>Change Product:</t>
  </si>
  <si>
    <t>Change Amount:</t>
  </si>
  <si>
    <t>(Top 20%)</t>
  </si>
  <si>
    <t>(Above Average)</t>
  </si>
  <si>
    <t>(Bottom 10)</t>
  </si>
  <si>
    <t>City</t>
  </si>
  <si>
    <t>Fee</t>
  </si>
  <si>
    <t>Attendance</t>
  </si>
  <si>
    <t>Books Sold</t>
  </si>
  <si>
    <t>Anchorage</t>
  </si>
  <si>
    <t>Atlanta</t>
  </si>
  <si>
    <t>Boston</t>
  </si>
  <si>
    <t>Charleston</t>
  </si>
  <si>
    <t>Cleveland</t>
  </si>
  <si>
    <t>Detroit</t>
  </si>
  <si>
    <t>Flagstaff</t>
  </si>
  <si>
    <t>Los Angeles</t>
  </si>
  <si>
    <t>Memphis</t>
  </si>
  <si>
    <t>New Orleans</t>
  </si>
  <si>
    <t>New York</t>
  </si>
  <si>
    <t>Philadelphia</t>
  </si>
  <si>
    <t>Phoenix</t>
  </si>
  <si>
    <t>Portland</t>
  </si>
  <si>
    <t>Providence</t>
  </si>
  <si>
    <t>Salt Lake City</t>
  </si>
  <si>
    <t>San Francisco</t>
  </si>
  <si>
    <t>Seattle</t>
  </si>
  <si>
    <t>St. Louis</t>
  </si>
  <si>
    <t>Topeka</t>
  </si>
  <si>
    <t>Vancouver, B.C.</t>
  </si>
  <si>
    <t>Washington, D.C.</t>
  </si>
  <si>
    <t>Student</t>
  </si>
  <si>
    <t>Quiz1</t>
  </si>
  <si>
    <t>Exam1</t>
  </si>
  <si>
    <t>Quiz2</t>
  </si>
  <si>
    <t>Exam2</t>
  </si>
  <si>
    <t>Grade</t>
  </si>
  <si>
    <t>Nancy</t>
  </si>
  <si>
    <t>Andrew</t>
  </si>
  <si>
    <t>Janet</t>
  </si>
  <si>
    <t>Margaret</t>
  </si>
  <si>
    <t>Steven</t>
  </si>
  <si>
    <t>Michael</t>
  </si>
  <si>
    <t>Robert</t>
  </si>
  <si>
    <t>Laura</t>
  </si>
  <si>
    <t>Anne</t>
  </si>
  <si>
    <t>Contact Name</t>
  </si>
  <si>
    <t>Address</t>
  </si>
  <si>
    <t>Postal Code</t>
  </si>
  <si>
    <t>Country</t>
  </si>
  <si>
    <t>Phone</t>
  </si>
  <si>
    <t>Ana Trujillo</t>
  </si>
  <si>
    <t>Avda. de la Constitución 2222</t>
  </si>
  <si>
    <t>México D.F.</t>
  </si>
  <si>
    <t>Mexico</t>
  </si>
  <si>
    <t>(5) 555-4729</t>
  </si>
  <si>
    <t>Antonio Moreno</t>
  </si>
  <si>
    <t>Mataderos  2312</t>
  </si>
  <si>
    <t>(5) 555-3932</t>
  </si>
  <si>
    <t>Christina Berglund</t>
  </si>
  <si>
    <t>Berguvsvägen  8</t>
  </si>
  <si>
    <t>Luleå</t>
  </si>
  <si>
    <t>S-958 22</t>
  </si>
  <si>
    <t>Sweden</t>
  </si>
  <si>
    <t>0921-12 34 65</t>
  </si>
  <si>
    <t>Frédérique Citeaux</t>
  </si>
  <si>
    <t>24, place Kléber</t>
  </si>
  <si>
    <t>Strasbourg</t>
  </si>
  <si>
    <t>France</t>
  </si>
  <si>
    <t>88.60.15.31</t>
  </si>
  <si>
    <t>Thomas Hardy</t>
  </si>
  <si>
    <t>120 Hanover Sq.</t>
  </si>
  <si>
    <t>London</t>
  </si>
  <si>
    <t>WA1 1DP</t>
  </si>
  <si>
    <t>UK</t>
  </si>
  <si>
    <t>(171) 555-7788</t>
  </si>
  <si>
    <t>Georg Pipps</t>
  </si>
  <si>
    <t>Geislweg 14</t>
  </si>
  <si>
    <t>Salzburg</t>
  </si>
  <si>
    <t>Austria</t>
  </si>
  <si>
    <t>6562-9722</t>
  </si>
  <si>
    <t>Guillermo Fernández</t>
  </si>
  <si>
    <t>Calle Dr. Jorge Cash 321</t>
  </si>
  <si>
    <t>(5) 552-3745</t>
  </si>
  <si>
    <t>Hanna Moos</t>
  </si>
  <si>
    <t>Forsterstr. 57</t>
  </si>
  <si>
    <t>Mannheim</t>
  </si>
  <si>
    <t>0621-08460</t>
  </si>
  <si>
    <t>Henriette Pfalzheim</t>
  </si>
  <si>
    <t>Mehrheimerstr. 369</t>
  </si>
  <si>
    <t>Köln</t>
  </si>
  <si>
    <t>0221-0644327</t>
  </si>
  <si>
    <t>Horst Kloss</t>
  </si>
  <si>
    <t>Taucherstraße 10</t>
  </si>
  <si>
    <t>Cunewalde</t>
  </si>
  <si>
    <t>0372-035188</t>
  </si>
  <si>
    <t>Isabel de Castro</t>
  </si>
  <si>
    <t>Estrada da saúde n. 58</t>
  </si>
  <si>
    <t>Lisboa</t>
  </si>
  <si>
    <t>Portugal</t>
  </si>
  <si>
    <t>(1) 356-5634</t>
  </si>
  <si>
    <t>Maria Anders</t>
  </si>
  <si>
    <t>Obere Str. 57</t>
  </si>
  <si>
    <t>Berlin</t>
  </si>
  <si>
    <t>030-0074321</t>
  </si>
  <si>
    <t>Marie Bertrand</t>
  </si>
  <si>
    <t>265, boulevard Charonne</t>
  </si>
  <si>
    <t>Paris</t>
  </si>
  <si>
    <t>(1) 42.34.22.66</t>
  </si>
  <si>
    <t>Sergio Gutiérrez</t>
  </si>
  <si>
    <t>Av. del Libertador 900</t>
  </si>
  <si>
    <t>Buenos Aires</t>
  </si>
  <si>
    <t>Argentina</t>
  </si>
  <si>
    <t>(1) 123-5555</t>
  </si>
  <si>
    <t>2006 Gross Profits (in Millions)</t>
  </si>
  <si>
    <t>Area</t>
  </si>
  <si>
    <t>Q4</t>
  </si>
  <si>
    <t>Q1</t>
  </si>
  <si>
    <t>Status</t>
  </si>
  <si>
    <t>Trend</t>
  </si>
  <si>
    <t>Q2</t>
  </si>
  <si>
    <t>Q3</t>
  </si>
  <si>
    <t>Europe</t>
  </si>
  <si>
    <t>S. America</t>
  </si>
  <si>
    <t>Far East</t>
  </si>
  <si>
    <t>Australia</t>
  </si>
  <si>
    <t>N. America</t>
  </si>
  <si>
    <t xml:space="preserve"> </t>
  </si>
  <si>
    <t>Shifting</t>
  </si>
  <si>
    <t>Brakes</t>
  </si>
  <si>
    <t>Handle
Bars</t>
  </si>
  <si>
    <t>Seat</t>
  </si>
  <si>
    <t>Frequency
of Repair</t>
  </si>
  <si>
    <t>Overall
Score</t>
  </si>
  <si>
    <t>Mountain Bike</t>
  </si>
  <si>
    <t>Comfort Rider</t>
  </si>
  <si>
    <t>Hybrid</t>
  </si>
  <si>
    <t>Road Bike</t>
  </si>
  <si>
    <t>Recumbant</t>
  </si>
  <si>
    <t>Unicycle</t>
  </si>
  <si>
    <t>DUBLIKÁTUM SZŰRÉS</t>
  </si>
  <si>
    <t>Mountain</t>
  </si>
  <si>
    <t>Location</t>
  </si>
  <si>
    <t>Height
(m)</t>
  </si>
  <si>
    <t>Default
Value</t>
  </si>
  <si>
    <t>Percent</t>
  </si>
  <si>
    <t>Percen-
tile</t>
  </si>
  <si>
    <t>Bar only</t>
  </si>
  <si>
    <t>Two column
bar chart</t>
  </si>
  <si>
    <t>Aconcagua</t>
  </si>
  <si>
    <t>Annapurna I</t>
  </si>
  <si>
    <t>Nepal</t>
  </si>
  <si>
    <t>Ararat</t>
  </si>
  <si>
    <t>Turkey</t>
  </si>
  <si>
    <t>Citlaltepetl</t>
  </si>
  <si>
    <t>Cook</t>
  </si>
  <si>
    <t>New Zealand</t>
  </si>
  <si>
    <t>Everest</t>
  </si>
  <si>
    <t>Nepal-China</t>
  </si>
  <si>
    <t>Grand Teton</t>
  </si>
  <si>
    <t>Wyoming, U.S.</t>
  </si>
  <si>
    <t>Huascaran</t>
  </si>
  <si>
    <t>Peru</t>
  </si>
  <si>
    <t>Jaja</t>
  </si>
  <si>
    <t>New Guinea</t>
  </si>
  <si>
    <t>Jebel Toubkal</t>
  </si>
  <si>
    <t>Morocco</t>
  </si>
  <si>
    <t>K2</t>
  </si>
  <si>
    <t>Kashmir</t>
  </si>
  <si>
    <t>Kanchenjunga</t>
  </si>
  <si>
    <t>India-Nepal</t>
  </si>
  <si>
    <t>Kilimanjaro</t>
  </si>
  <si>
    <t>Tanzania</t>
  </si>
  <si>
    <t>Kinabalu</t>
  </si>
  <si>
    <t>Malaysia</t>
  </si>
  <si>
    <t>Logan</t>
  </si>
  <si>
    <t>Yukon, Canada</t>
  </si>
  <si>
    <t>McKinley</t>
  </si>
  <si>
    <t>Alaska, U.S.</t>
  </si>
  <si>
    <t>Mont Blanc</t>
  </si>
  <si>
    <t>France-Italy</t>
  </si>
  <si>
    <t>Monte Rosa</t>
  </si>
  <si>
    <t>Italy-Switzerland</t>
  </si>
  <si>
    <t>Ojos del Salado</t>
  </si>
  <si>
    <t>Argentina-Chile</t>
  </si>
  <si>
    <t>Ras Dashan</t>
  </si>
  <si>
    <t>Ethiopia</t>
  </si>
  <si>
    <t>Sajama</t>
  </si>
  <si>
    <t>Bolivia</t>
  </si>
  <si>
    <t>Vinson Massif</t>
  </si>
  <si>
    <t>Antarctica</t>
  </si>
  <si>
    <t xml:space="preserve"> Region</t>
  </si>
  <si>
    <t>Beverage</t>
  </si>
  <si>
    <t>Total Sales</t>
  </si>
  <si>
    <t>North</t>
  </si>
  <si>
    <t>South</t>
  </si>
  <si>
    <t>Spain</t>
  </si>
  <si>
    <t>East</t>
  </si>
  <si>
    <t>West</t>
  </si>
  <si>
    <t>Norway</t>
  </si>
  <si>
    <t>Mid</t>
  </si>
  <si>
    <t>Belgium</t>
  </si>
  <si>
    <t>#</t>
  </si>
  <si>
    <t>T/F</t>
  </si>
  <si>
    <t>265, blvd. Charonne</t>
  </si>
  <si>
    <t>EGYEDI ÉRTÉK SZŰRÉS</t>
  </si>
  <si>
    <t>STATIKUS</t>
  </si>
  <si>
    <t>DINAMIKUS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</si>
</sst>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[$-409]dd\-mmm;@"/>
    <numFmt numFmtId="165" formatCode="mm/dd"/>
    <numFmt numFmtId="166" formatCode="_(* #,##0.00_);_(* \(#,##0.00\);_(* &quot;-&quot;??_);_(@_)"/>
    <numFmt numFmtId="167" formatCode="&quot;$&quot;#,##0.00"/>
    <numFmt numFmtId="168" formatCode="mm/dd/yyyy"/>
    <numFmt numFmtId="169" formatCode="&quot;$&quot;#,##0"/>
    <numFmt numFmtId="170" formatCode="_(&quot;$&quot;* #,##0.00_);_(&quot;$&quot;* \(#,##0.00\);_(&quot;$&quot;* &quot;-&quot;??_);_(@_)"/>
    <numFmt numFmtId="171" formatCode="&quot; Excellent&quot;"/>
    <numFmt numFmtId="172" formatCode="&quot; Very Good&quot;"/>
    <numFmt numFmtId="173" formatCode="&quot; Good&quot;"/>
    <numFmt numFmtId="174" formatCode="&quot; Fair&quot;"/>
    <numFmt numFmtId="175" formatCode="&quot; Poor&quot;"/>
    <numFmt numFmtId="176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9"/>
      <name val="Calibri Light"/>
      <family val="2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4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2FBE6D"/>
        <bgColor indexed="64"/>
      </patternFill>
    </fill>
    <fill>
      <patternFill patternType="solid">
        <fgColor rgb="FFF2F5F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499984740745262"/>
      </right>
      <top/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/>
      <bottom style="thin">
        <color theme="0" tint="-0.1499984740745262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3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16" fillId="0" borderId="0"/>
    <xf numFmtId="166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19" fillId="0" borderId="0"/>
    <xf numFmtId="0" fontId="21" fillId="0" borderId="0"/>
    <xf numFmtId="0" fontId="16" fillId="0" borderId="0"/>
  </cellStyleXfs>
  <cellXfs count="175">
    <xf numFmtId="0" fontId="0" fillId="0" borderId="0" xfId="0"/>
    <xf numFmtId="15" fontId="9" fillId="5" borderId="3" xfId="0" applyNumberFormat="1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3" fontId="9" fillId="5" borderId="4" xfId="0" applyNumberFormat="1" applyFont="1" applyFill="1" applyBorder="1" applyAlignment="1" applyProtection="1">
      <alignment horizontal="center" vertical="center"/>
      <protection locked="0"/>
    </xf>
    <xf numFmtId="0" fontId="10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15" fontId="9" fillId="5" borderId="8" xfId="0" applyNumberFormat="1" applyFont="1" applyFill="1" applyBorder="1" applyAlignment="1" applyProtection="1">
      <alignment horizontal="center" vertical="center"/>
      <protection locked="0"/>
    </xf>
    <xf numFmtId="0" fontId="9" fillId="5" borderId="8" xfId="0" applyFont="1" applyFill="1" applyBorder="1" applyAlignment="1" applyProtection="1">
      <alignment horizontal="center" vertical="center"/>
      <protection locked="0"/>
    </xf>
    <xf numFmtId="0" fontId="10" fillId="6" borderId="9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5" borderId="14" xfId="0" applyFill="1" applyBorder="1"/>
    <xf numFmtId="0" fontId="0" fillId="5" borderId="0" xfId="0" applyFill="1"/>
    <xf numFmtId="0" fontId="15" fillId="5" borderId="15" xfId="0" applyFont="1" applyFill="1" applyBorder="1" applyAlignment="1" applyProtection="1">
      <alignment vertical="center" wrapText="1"/>
      <protection locked="0"/>
    </xf>
    <xf numFmtId="0" fontId="15" fillId="5" borderId="15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/>
    <xf numFmtId="0" fontId="0" fillId="5" borderId="17" xfId="0" applyFill="1" applyBorder="1"/>
    <xf numFmtId="0" fontId="0" fillId="5" borderId="0" xfId="0" applyFill="1" applyAlignment="1">
      <alignment horizontal="center" vertical="center"/>
    </xf>
    <xf numFmtId="0" fontId="15" fillId="5" borderId="18" xfId="0" applyFont="1" applyFill="1" applyBorder="1" applyAlignment="1" applyProtection="1">
      <alignment vertical="center" wrapText="1"/>
      <protection locked="0"/>
    </xf>
    <xf numFmtId="0" fontId="15" fillId="5" borderId="18" xfId="0" applyFont="1" applyFill="1" applyBorder="1" applyAlignment="1" applyProtection="1">
      <alignment horizontal="left" vertical="center" wrapText="1"/>
      <protection locked="0"/>
    </xf>
    <xf numFmtId="3" fontId="9" fillId="5" borderId="19" xfId="0" applyNumberFormat="1" applyFont="1" applyFill="1" applyBorder="1" applyAlignment="1">
      <alignment horizontal="center" vertical="center"/>
    </xf>
    <xf numFmtId="0" fontId="0" fillId="5" borderId="0" xfId="0" applyFill="1" applyProtection="1">
      <protection locked="0"/>
    </xf>
    <xf numFmtId="3" fontId="9" fillId="5" borderId="20" xfId="0" applyNumberFormat="1" applyFont="1" applyFill="1" applyBorder="1" applyAlignment="1">
      <alignment horizontal="center" vertical="center"/>
    </xf>
    <xf numFmtId="3" fontId="9" fillId="5" borderId="21" xfId="0" applyNumberFormat="1" applyFont="1" applyFill="1" applyBorder="1" applyAlignment="1">
      <alignment horizontal="center" vertical="center"/>
    </xf>
    <xf numFmtId="15" fontId="9" fillId="5" borderId="22" xfId="0" applyNumberFormat="1" applyFont="1" applyFill="1" applyBorder="1" applyAlignment="1" applyProtection="1">
      <alignment horizontal="center" vertical="center"/>
      <protection locked="0"/>
    </xf>
    <xf numFmtId="0" fontId="9" fillId="5" borderId="23" xfId="0" applyFont="1" applyFill="1" applyBorder="1" applyAlignment="1" applyProtection="1">
      <alignment horizontal="center" vertical="center"/>
      <protection locked="0"/>
    </xf>
    <xf numFmtId="0" fontId="13" fillId="6" borderId="24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vertical="center"/>
    </xf>
    <xf numFmtId="3" fontId="9" fillId="5" borderId="29" xfId="0" applyNumberFormat="1" applyFont="1" applyFill="1" applyBorder="1" applyAlignment="1" applyProtection="1">
      <alignment horizontal="center" vertical="center"/>
      <protection locked="0"/>
    </xf>
    <xf numFmtId="0" fontId="8" fillId="5" borderId="30" xfId="0" applyFont="1" applyFill="1" applyBorder="1" applyAlignment="1" applyProtection="1">
      <alignment horizontal="center" vertical="center"/>
      <protection locked="0"/>
    </xf>
    <xf numFmtId="0" fontId="8" fillId="5" borderId="31" xfId="0" applyFont="1" applyFill="1" applyBorder="1" applyAlignment="1" applyProtection="1">
      <alignment horizontal="center"/>
      <protection locked="0"/>
    </xf>
    <xf numFmtId="0" fontId="8" fillId="5" borderId="30" xfId="0" applyFont="1" applyFill="1" applyBorder="1" applyAlignment="1" applyProtection="1">
      <alignment horizontal="center"/>
      <protection locked="0"/>
    </xf>
    <xf numFmtId="0" fontId="8" fillId="5" borderId="32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 applyProtection="1">
      <alignment horizontal="center" vertical="center" wrapText="1"/>
      <protection locked="0"/>
    </xf>
    <xf numFmtId="0" fontId="6" fillId="4" borderId="33" xfId="0" applyFont="1" applyFill="1" applyBorder="1" applyAlignment="1" applyProtection="1">
      <alignment horizontal="center" vertical="center" wrapText="1"/>
      <protection locked="0"/>
    </xf>
    <xf numFmtId="164" fontId="7" fillId="4" borderId="33" xfId="0" applyNumberFormat="1" applyFont="1" applyFill="1" applyBorder="1" applyAlignment="1">
      <alignment horizontal="center" vertical="center" textRotation="90"/>
    </xf>
    <xf numFmtId="164" fontId="7" fillId="4" borderId="34" xfId="0" applyNumberFormat="1" applyFont="1" applyFill="1" applyBorder="1" applyAlignment="1">
      <alignment horizontal="center" vertical="center" textRotation="90"/>
    </xf>
    <xf numFmtId="168" fontId="17" fillId="0" borderId="16" xfId="5" applyNumberFormat="1" applyFont="1" applyBorder="1"/>
    <xf numFmtId="0" fontId="17" fillId="0" borderId="0" xfId="5" applyFont="1"/>
    <xf numFmtId="167" fontId="17" fillId="0" borderId="17" xfId="6" applyNumberFormat="1" applyFont="1" applyBorder="1"/>
    <xf numFmtId="0" fontId="14" fillId="0" borderId="0" xfId="5" applyFont="1"/>
    <xf numFmtId="167" fontId="14" fillId="0" borderId="17" xfId="6" applyNumberFormat="1" applyFont="1" applyBorder="1"/>
    <xf numFmtId="0" fontId="17" fillId="0" borderId="22" xfId="5" applyFont="1" applyBorder="1"/>
    <xf numFmtId="0" fontId="14" fillId="0" borderId="22" xfId="5" applyFont="1" applyBorder="1"/>
    <xf numFmtId="0" fontId="17" fillId="0" borderId="13" xfId="5" applyFont="1" applyBorder="1"/>
    <xf numFmtId="0" fontId="0" fillId="0" borderId="14" xfId="0" applyBorder="1"/>
    <xf numFmtId="0" fontId="17" fillId="0" borderId="17" xfId="5" applyFont="1" applyBorder="1"/>
    <xf numFmtId="0" fontId="3" fillId="3" borderId="2" xfId="4" applyAlignment="1">
      <alignment horizontal="right" wrapText="1"/>
    </xf>
    <xf numFmtId="169" fontId="2" fillId="2" borderId="37" xfId="3" applyNumberFormat="1" applyBorder="1"/>
    <xf numFmtId="0" fontId="17" fillId="0" borderId="36" xfId="5" applyFont="1" applyBorder="1"/>
    <xf numFmtId="165" fontId="14" fillId="0" borderId="38" xfId="5" applyNumberFormat="1" applyFont="1" applyBorder="1"/>
    <xf numFmtId="0" fontId="14" fillId="0" borderId="33" xfId="5" applyFont="1" applyBorder="1"/>
    <xf numFmtId="0" fontId="14" fillId="0" borderId="33" xfId="5" applyFont="1" applyBorder="1" applyAlignment="1">
      <alignment horizontal="center"/>
    </xf>
    <xf numFmtId="167" fontId="14" fillId="0" borderId="34" xfId="6" applyNumberFormat="1" applyFont="1" applyBorder="1" applyAlignment="1">
      <alignment horizontal="center"/>
    </xf>
    <xf numFmtId="165" fontId="17" fillId="0" borderId="38" xfId="5" applyNumberFormat="1" applyFont="1" applyBorder="1"/>
    <xf numFmtId="0" fontId="17" fillId="0" borderId="33" xfId="5" applyFont="1" applyBorder="1"/>
    <xf numFmtId="167" fontId="14" fillId="0" borderId="34" xfId="6" applyNumberFormat="1" applyFont="1" applyBorder="1"/>
    <xf numFmtId="0" fontId="17" fillId="0" borderId="12" xfId="5" applyFont="1" applyBorder="1"/>
    <xf numFmtId="16" fontId="17" fillId="0" borderId="13" xfId="5" applyNumberFormat="1" applyFont="1" applyBorder="1"/>
    <xf numFmtId="169" fontId="12" fillId="7" borderId="39" xfId="5" applyNumberFormat="1" applyFont="1" applyFill="1" applyBorder="1" applyAlignment="1">
      <alignment horizontal="center" vertical="center"/>
    </xf>
    <xf numFmtId="169" fontId="12" fillId="8" borderId="39" xfId="5" applyNumberFormat="1" applyFont="1" applyFill="1" applyBorder="1" applyAlignment="1">
      <alignment horizontal="center" vertical="center"/>
    </xf>
    <xf numFmtId="169" fontId="12" fillId="9" borderId="40" xfId="5" applyNumberFormat="1" applyFont="1" applyFill="1" applyBorder="1" applyAlignment="1">
      <alignment horizontal="center" vertical="center"/>
    </xf>
    <xf numFmtId="0" fontId="17" fillId="0" borderId="16" xfId="5" applyFont="1" applyBorder="1"/>
    <xf numFmtId="16" fontId="17" fillId="0" borderId="0" xfId="5" applyNumberFormat="1" applyFont="1"/>
    <xf numFmtId="169" fontId="1" fillId="0" borderId="0" xfId="7" applyNumberFormat="1" applyFont="1" applyBorder="1"/>
    <xf numFmtId="0" fontId="17" fillId="8" borderId="0" xfId="5" applyFont="1" applyFill="1"/>
    <xf numFmtId="0" fontId="17" fillId="0" borderId="35" xfId="5" applyFont="1" applyBorder="1"/>
    <xf numFmtId="16" fontId="17" fillId="0" borderId="22" xfId="5" applyNumberFormat="1" applyFont="1" applyBorder="1"/>
    <xf numFmtId="169" fontId="1" fillId="0" borderId="22" xfId="7" applyNumberFormat="1" applyFont="1" applyBorder="1"/>
    <xf numFmtId="0" fontId="14" fillId="0" borderId="35" xfId="5" applyFont="1" applyBorder="1"/>
    <xf numFmtId="16" fontId="14" fillId="0" borderId="22" xfId="5" applyNumberFormat="1" applyFont="1" applyBorder="1"/>
    <xf numFmtId="169" fontId="14" fillId="0" borderId="22" xfId="5" applyNumberFormat="1" applyFont="1" applyBorder="1"/>
    <xf numFmtId="0" fontId="14" fillId="0" borderId="36" xfId="5" applyFont="1" applyBorder="1"/>
    <xf numFmtId="0" fontId="20" fillId="0" borderId="41" xfId="8" applyFont="1" applyBorder="1" applyAlignment="1">
      <alignment wrapText="1"/>
    </xf>
    <xf numFmtId="0" fontId="20" fillId="0" borderId="42" xfId="8" applyFont="1" applyBorder="1" applyAlignment="1">
      <alignment wrapText="1"/>
    </xf>
    <xf numFmtId="0" fontId="20" fillId="0" borderId="43" xfId="8" applyFont="1" applyBorder="1" applyAlignment="1">
      <alignment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0" borderId="35" xfId="0" applyBorder="1"/>
    <xf numFmtId="0" fontId="18" fillId="0" borderId="38" xfId="0" applyFont="1" applyBorder="1" applyAlignment="1">
      <alignment vertical="top"/>
    </xf>
    <xf numFmtId="0" fontId="18" fillId="0" borderId="33" xfId="0" applyFont="1" applyBorder="1" applyAlignment="1">
      <alignment vertical="top"/>
    </xf>
    <xf numFmtId="49" fontId="18" fillId="0" borderId="33" xfId="0" applyNumberFormat="1" applyFont="1" applyBorder="1" applyAlignment="1">
      <alignment vertical="top"/>
    </xf>
    <xf numFmtId="0" fontId="18" fillId="0" borderId="34" xfId="0" applyFont="1" applyBorder="1" applyAlignment="1">
      <alignment vertical="top"/>
    </xf>
    <xf numFmtId="0" fontId="14" fillId="0" borderId="0" xfId="9" applyFont="1" applyAlignment="1">
      <alignment horizontal="center"/>
    </xf>
    <xf numFmtId="0" fontId="14" fillId="0" borderId="17" xfId="9" applyFont="1" applyBorder="1" applyAlignment="1">
      <alignment horizontal="center"/>
    </xf>
    <xf numFmtId="169" fontId="17" fillId="0" borderId="0" xfId="2" applyNumberFormat="1" applyFont="1" applyBorder="1"/>
    <xf numFmtId="0" fontId="17" fillId="0" borderId="0" xfId="9" applyFont="1" applyAlignment="1">
      <alignment horizontal="center"/>
    </xf>
    <xf numFmtId="169" fontId="17" fillId="0" borderId="0" xfId="9" applyNumberFormat="1" applyFont="1" applyAlignment="1">
      <alignment horizontal="center"/>
    </xf>
    <xf numFmtId="0" fontId="17" fillId="0" borderId="17" xfId="9" applyFont="1" applyBorder="1" applyAlignment="1">
      <alignment horizontal="center"/>
    </xf>
    <xf numFmtId="169" fontId="17" fillId="0" borderId="22" xfId="2" applyNumberFormat="1" applyFont="1" applyBorder="1"/>
    <xf numFmtId="0" fontId="17" fillId="0" borderId="22" xfId="9" applyFont="1" applyBorder="1" applyAlignment="1">
      <alignment horizontal="center"/>
    </xf>
    <xf numFmtId="169" fontId="17" fillId="0" borderId="22" xfId="9" applyNumberFormat="1" applyFont="1" applyBorder="1" applyAlignment="1">
      <alignment horizontal="center"/>
    </xf>
    <xf numFmtId="0" fontId="17" fillId="0" borderId="36" xfId="9" applyFont="1" applyBorder="1" applyAlignment="1">
      <alignment horizontal="center"/>
    </xf>
    <xf numFmtId="0" fontId="14" fillId="0" borderId="14" xfId="9" applyFont="1" applyBorder="1" applyAlignment="1">
      <alignment horizontal="center" wrapText="1"/>
    </xf>
    <xf numFmtId="169" fontId="17" fillId="0" borderId="17" xfId="2" applyNumberFormat="1" applyFont="1" applyBorder="1"/>
    <xf numFmtId="169" fontId="17" fillId="0" borderId="36" xfId="2" applyNumberFormat="1" applyFont="1" applyBorder="1"/>
    <xf numFmtId="0" fontId="17" fillId="0" borderId="44" xfId="9" applyFont="1" applyBorder="1"/>
    <xf numFmtId="0" fontId="14" fillId="0" borderId="45" xfId="9" applyFont="1" applyBorder="1"/>
    <xf numFmtId="0" fontId="17" fillId="0" borderId="45" xfId="9" applyFont="1" applyBorder="1"/>
    <xf numFmtId="0" fontId="17" fillId="0" borderId="46" xfId="9" applyFont="1" applyBorder="1"/>
    <xf numFmtId="0" fontId="18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/>
    <xf numFmtId="171" fontId="22" fillId="10" borderId="33" xfId="0" applyNumberFormat="1" applyFont="1" applyFill="1" applyBorder="1" applyAlignment="1">
      <alignment horizontal="left" vertical="center"/>
    </xf>
    <xf numFmtId="172" fontId="22" fillId="10" borderId="33" xfId="0" applyNumberFormat="1" applyFont="1" applyFill="1" applyBorder="1" applyAlignment="1">
      <alignment horizontal="left" vertical="center"/>
    </xf>
    <xf numFmtId="173" fontId="22" fillId="10" borderId="33" xfId="0" applyNumberFormat="1" applyFont="1" applyFill="1" applyBorder="1" applyAlignment="1">
      <alignment horizontal="left" vertical="center"/>
    </xf>
    <xf numFmtId="174" fontId="22" fillId="10" borderId="33" xfId="0" applyNumberFormat="1" applyFont="1" applyFill="1" applyBorder="1" applyAlignment="1">
      <alignment horizontal="left" vertical="center"/>
    </xf>
    <xf numFmtId="175" fontId="22" fillId="10" borderId="33" xfId="0" applyNumberFormat="1" applyFont="1" applyFill="1" applyBorder="1" applyAlignment="1">
      <alignment horizontal="left" vertical="center"/>
    </xf>
    <xf numFmtId="0" fontId="23" fillId="10" borderId="34" xfId="0" applyFont="1" applyFill="1" applyBorder="1"/>
    <xf numFmtId="0" fontId="20" fillId="0" borderId="47" xfId="8" applyFont="1" applyBorder="1" applyAlignment="1">
      <alignment wrapText="1"/>
    </xf>
    <xf numFmtId="1" fontId="20" fillId="0" borderId="48" xfId="8" applyNumberFormat="1" applyFont="1" applyBorder="1" applyAlignment="1">
      <alignment wrapText="1"/>
    </xf>
    <xf numFmtId="1" fontId="20" fillId="0" borderId="49" xfId="8" applyNumberFormat="1" applyFont="1" applyBorder="1" applyAlignment="1">
      <alignment wrapText="1"/>
    </xf>
    <xf numFmtId="0" fontId="20" fillId="0" borderId="50" xfId="8" applyFont="1" applyBorder="1" applyAlignment="1">
      <alignment wrapText="1"/>
    </xf>
    <xf numFmtId="1" fontId="20" fillId="0" borderId="51" xfId="8" applyNumberFormat="1" applyFont="1" applyBorder="1" applyAlignment="1">
      <alignment wrapText="1"/>
    </xf>
    <xf numFmtId="0" fontId="20" fillId="0" borderId="52" xfId="8" applyFont="1" applyBorder="1" applyAlignment="1">
      <alignment wrapText="1"/>
    </xf>
    <xf numFmtId="0" fontId="18" fillId="0" borderId="38" xfId="0" applyFont="1" applyBorder="1"/>
    <xf numFmtId="0" fontId="18" fillId="0" borderId="33" xfId="0" applyFont="1" applyBorder="1"/>
    <xf numFmtId="0" fontId="18" fillId="0" borderId="34" xfId="0" applyFont="1" applyBorder="1"/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22" xfId="0" applyBorder="1" applyAlignment="1">
      <alignment vertical="top"/>
    </xf>
    <xf numFmtId="49" fontId="0" fillId="0" borderId="22" xfId="0" applyNumberFormat="1" applyBorder="1" applyAlignment="1">
      <alignment vertical="top"/>
    </xf>
    <xf numFmtId="0" fontId="0" fillId="0" borderId="36" xfId="0" applyBorder="1" applyAlignment="1">
      <alignment vertical="top"/>
    </xf>
    <xf numFmtId="0" fontId="16" fillId="0" borderId="16" xfId="5" applyBorder="1"/>
    <xf numFmtId="0" fontId="16" fillId="0" borderId="0" xfId="5"/>
    <xf numFmtId="176" fontId="16" fillId="0" borderId="0" xfId="1" applyNumberFormat="1" applyFont="1" applyBorder="1"/>
    <xf numFmtId="176" fontId="16" fillId="0" borderId="0" xfId="5" applyNumberFormat="1"/>
    <xf numFmtId="176" fontId="16" fillId="0" borderId="17" xfId="5" applyNumberFormat="1" applyBorder="1"/>
    <xf numFmtId="0" fontId="16" fillId="0" borderId="35" xfId="5" applyBorder="1"/>
    <xf numFmtId="0" fontId="16" fillId="0" borderId="22" xfId="5" applyBorder="1"/>
    <xf numFmtId="176" fontId="16" fillId="0" borderId="22" xfId="1" applyNumberFormat="1" applyFont="1" applyBorder="1"/>
    <xf numFmtId="176" fontId="16" fillId="0" borderId="22" xfId="5" applyNumberFormat="1" applyBorder="1"/>
    <xf numFmtId="176" fontId="16" fillId="0" borderId="36" xfId="5" applyNumberFormat="1" applyBorder="1"/>
    <xf numFmtId="0" fontId="24" fillId="0" borderId="38" xfId="5" applyFont="1" applyBorder="1" applyAlignment="1">
      <alignment horizontal="center" vertical="center"/>
    </xf>
    <xf numFmtId="0" fontId="24" fillId="0" borderId="33" xfId="5" applyFont="1" applyBorder="1" applyAlignment="1">
      <alignment horizontal="center" vertical="center"/>
    </xf>
    <xf numFmtId="176" fontId="24" fillId="0" borderId="33" xfId="1" applyNumberFormat="1" applyFont="1" applyBorder="1" applyAlignment="1">
      <alignment horizontal="center" vertical="center" wrapText="1"/>
    </xf>
    <xf numFmtId="0" fontId="24" fillId="0" borderId="33" xfId="5" applyFont="1" applyBorder="1" applyAlignment="1">
      <alignment horizontal="center" vertical="center" wrapText="1"/>
    </xf>
    <xf numFmtId="0" fontId="17" fillId="0" borderId="16" xfId="10" applyFont="1" applyBorder="1"/>
    <xf numFmtId="169" fontId="14" fillId="0" borderId="17" xfId="2" applyNumberFormat="1" applyFont="1" applyBorder="1"/>
    <xf numFmtId="0" fontId="17" fillId="0" borderId="35" xfId="10" applyFont="1" applyBorder="1"/>
    <xf numFmtId="169" fontId="14" fillId="0" borderId="36" xfId="2" applyNumberFormat="1" applyFont="1" applyBorder="1"/>
    <xf numFmtId="0" fontId="14" fillId="0" borderId="38" xfId="10" applyFont="1" applyBorder="1" applyAlignment="1">
      <alignment horizontal="left"/>
    </xf>
    <xf numFmtId="0" fontId="14" fillId="0" borderId="33" xfId="10" applyFont="1" applyBorder="1" applyAlignment="1">
      <alignment horizontal="left"/>
    </xf>
    <xf numFmtId="0" fontId="14" fillId="0" borderId="34" xfId="10" applyFont="1" applyBorder="1" applyAlignment="1">
      <alignment horizontal="left"/>
    </xf>
    <xf numFmtId="0" fontId="17" fillId="0" borderId="17" xfId="10" applyFont="1" applyBorder="1"/>
    <xf numFmtId="0" fontId="17" fillId="0" borderId="36" xfId="10" applyFont="1" applyBorder="1"/>
    <xf numFmtId="0" fontId="17" fillId="0" borderId="0" xfId="0" applyFont="1"/>
    <xf numFmtId="0" fontId="14" fillId="0" borderId="38" xfId="9" applyFont="1" applyBorder="1" applyAlignment="1">
      <alignment horizontal="center" wrapText="1"/>
    </xf>
    <xf numFmtId="0" fontId="14" fillId="0" borderId="33" xfId="9" applyFont="1" applyBorder="1" applyAlignment="1">
      <alignment horizontal="center" wrapText="1"/>
    </xf>
    <xf numFmtId="0" fontId="14" fillId="0" borderId="34" xfId="9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24" fillId="0" borderId="33" xfId="5" applyFont="1" applyBorder="1" applyAlignment="1">
      <alignment horizontal="center" vertical="center" wrapText="1"/>
    </xf>
    <xf numFmtId="0" fontId="24" fillId="0" borderId="34" xfId="5" applyFont="1" applyBorder="1" applyAlignment="1">
      <alignment horizontal="center" vertical="center"/>
    </xf>
    <xf numFmtId="0" fontId="25" fillId="0" borderId="38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25" fillId="0" borderId="22" xfId="0" applyFont="1" applyBorder="1" applyAlignment="1">
      <alignment horizontal="center"/>
    </xf>
  </cellXfs>
  <cellStyles count="11">
    <cellStyle name="Bevitel" xfId="3" builtinId="20"/>
    <cellStyle name="Comma 2" xfId="6" xr:uid="{6BC91E8B-47F5-4F37-A9CB-194A65C61AC1}"/>
    <cellStyle name="Currency 2" xfId="7" xr:uid="{ED984DA4-75E6-4937-AD18-5CF7B24CCECA}"/>
    <cellStyle name="Ellenőrzőcella" xfId="4" builtinId="23"/>
    <cellStyle name="Ezres" xfId="1" builtinId="3"/>
    <cellStyle name="Normál" xfId="0" builtinId="0"/>
    <cellStyle name="Normal 2" xfId="9" xr:uid="{063212CB-B4FF-42E6-8EED-8A202F2C8C2C}"/>
    <cellStyle name="Normal 3" xfId="5" xr:uid="{7D0C98DF-19EE-49FF-A6C4-1655C539C257}"/>
    <cellStyle name="Normal_Grades" xfId="8" xr:uid="{740BD0BB-353D-438E-98EF-2B5773DC412C}"/>
    <cellStyle name="Normal_Sheet10" xfId="10" xr:uid="{AE170E08-B1B1-4A40-B10D-CF57877C97E6}"/>
    <cellStyle name="Pénznem" xfId="2" builtinId="4"/>
  </cellStyles>
  <dxfs count="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" formatCode="#,##0"/>
      <fill>
        <patternFill patternType="solid">
          <fgColor indexed="64"/>
          <bgColor rgb="FFF2F5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499984740745262"/>
        </right>
        <top/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scheme val="major"/>
      </font>
      <numFmt numFmtId="20" formatCode="dd/mmm/yy"/>
      <fill>
        <patternFill patternType="solid">
          <fgColor indexed="64"/>
          <bgColor rgb="FFF2F5F8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scheme val="major"/>
      </font>
      <numFmt numFmtId="20" formatCode="dd/mmm/yy"/>
      <fill>
        <patternFill patternType="solid">
          <fgColor indexed="64"/>
          <bgColor rgb="FFF2F5F8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scheme val="major"/>
      </font>
      <numFmt numFmtId="0" formatCode="General"/>
      <fill>
        <patternFill patternType="solid">
          <fgColor indexed="64"/>
          <bgColor rgb="FFF2F5F8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scheme val="major"/>
      </font>
      <numFmt numFmtId="20" formatCode="dd/mmm/yy"/>
      <fill>
        <patternFill patternType="solid">
          <fgColor indexed="64"/>
          <bgColor rgb="FFF2F5F8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0" tint="-0.249977111117893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  <fill>
        <patternFill patternType="solid">
          <fgColor indexed="64"/>
          <bgColor rgb="FFF2F5F8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scheme val="major"/>
      </font>
      <numFmt numFmtId="3" formatCode="#,##0"/>
      <fill>
        <patternFill patternType="solid">
          <fgColor indexed="64"/>
          <bgColor rgb="FFF2F5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3"/>
        </left>
        <right/>
        <top style="thin">
          <color theme="0" tint="-0.14999847407452621"/>
        </top>
        <bottom style="thin">
          <color theme="0" tint="-0.14999847407452621"/>
        </bottom>
        <vertical/>
        <horizontal/>
      </border>
    </dxf>
    <dxf>
      <border outline="0">
        <top style="thin">
          <color theme="0" tint="-0.49998474074526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scheme val="major"/>
      </font>
      <fill>
        <patternFill patternType="solid">
          <fgColor indexed="64"/>
          <bgColor rgb="FFF2F5F8"/>
        </patternFill>
      </fill>
      <alignment horizontal="center" vertical="center" textRotation="0" wrapText="0" indent="0" justifyLastLine="0" shrinkToFit="0" readingOrder="0"/>
      <protection locked="0" hidden="0"/>
    </dxf>
    <dxf>
      <border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color auto="1"/>
      </font>
      <fill>
        <patternFill>
          <bgColor rgb="FFFF6347"/>
        </patternFill>
      </fill>
    </dxf>
    <dxf>
      <fill>
        <patternFill patternType="mediumGray">
          <fgColor rgb="FFFF0000"/>
          <bgColor theme="7"/>
        </patternFill>
      </fill>
      <border>
        <top style="thin">
          <color theme="3"/>
        </top>
        <bottom style="thin">
          <color theme="3"/>
        </bottom>
        <vertical/>
        <horizontal/>
      </border>
    </dxf>
    <dxf>
      <border>
        <left style="thin">
          <color theme="3"/>
        </left>
        <vertical/>
        <horizontal/>
      </border>
    </dxf>
    <dxf>
      <border>
        <right style="thin">
          <color theme="3"/>
        </right>
        <vertical/>
        <horizontal/>
      </border>
    </dxf>
    <dxf>
      <font>
        <color theme="7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ill>
        <patternFill patternType="mediumGray">
          <fgColor rgb="FFFF0000"/>
          <bgColor theme="7"/>
        </patternFill>
      </fill>
      <border>
        <left/>
        <right/>
        <top style="thin">
          <color theme="3"/>
        </top>
        <bottom style="thin">
          <color theme="3"/>
        </bottom>
        <vertical/>
        <horizontal/>
      </border>
    </dxf>
    <dxf>
      <fill>
        <patternFill patternType="mediumGray">
          <fgColor rgb="FF00B050"/>
          <bgColor theme="7"/>
        </patternFill>
      </fill>
      <border>
        <left/>
        <right/>
        <top style="thin">
          <color theme="3"/>
        </top>
        <bottom style="thin">
          <color theme="3"/>
        </bottom>
        <vertical/>
        <horizontal/>
      </border>
    </dxf>
    <dxf>
      <border>
        <left style="thin">
          <color theme="3"/>
        </left>
        <vertical/>
        <horizontal/>
      </border>
    </dxf>
    <dxf>
      <border>
        <right style="thin">
          <color theme="3"/>
        </right>
        <vertical/>
        <horizontal/>
      </border>
    </dxf>
    <dxf>
      <font>
        <color theme="7"/>
      </font>
      <fill>
        <patternFill>
          <bgColor theme="3"/>
        </patternFill>
      </fill>
      <border>
        <left/>
        <right/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top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top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top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top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relative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>
        <left/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&quot;$&quot;#,##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81" formatCode="d\-mmm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numFmt numFmtId="179" formatCode="&quot;Super!  &quot;00"/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80" formatCode="\$#,##0;[Red]\$#,##0"/>
      <fill>
        <patternFill patternType="solid">
          <fgColor rgb="FF00B0F0"/>
          <bgColor theme="4" tint="0.79998168889431442"/>
        </patternFill>
      </fill>
      <border>
        <vertical/>
        <horizontal/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numFmt numFmtId="180" formatCode="\$#,##0;[Red]\$#,##0"/>
      <fill>
        <patternFill patternType="solid">
          <fgColor rgb="FF00B0F0"/>
          <bgColor theme="4" tint="0.79998168889431442"/>
        </patternFill>
      </fill>
      <border>
        <vertical/>
        <horizontal/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9526</xdr:colOff>
      <xdr:row>13</xdr:row>
      <xdr:rowOff>0</xdr:rowOff>
    </xdr:from>
    <xdr:ext cx="1306166" cy="279372"/>
    <xdr:sp macro="" textlink="$AO$2">
      <xdr:nvSpPr>
        <xdr:cNvPr id="6" name="Rectangle 18">
          <a:extLst>
            <a:ext uri="{FF2B5EF4-FFF2-40B4-BE49-F238E27FC236}">
              <a16:creationId xmlns:a16="http://schemas.microsoft.com/office/drawing/2014/main" id="{D62F5598-5A9A-45F1-BD54-AB0A604AA7F3}"/>
            </a:ext>
          </a:extLst>
        </xdr:cNvPr>
        <xdr:cNvSpPr/>
      </xdr:nvSpPr>
      <xdr:spPr>
        <a:xfrm>
          <a:off x="3724276" y="2400300"/>
          <a:ext cx="1306166" cy="27937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indent="0" algn="l"/>
          <a:fld id="{5FD14688-D326-466B-B5A0-C817A2C01324}" type="TxLink">
            <a:rPr lang="en-US" sz="1200" b="0" i="0" u="none" strike="noStrike" cap="none" spc="0">
              <a:ln w="0"/>
              <a:solidFill>
                <a:schemeClr val="accent2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Calibri"/>
            </a:rPr>
            <a:pPr marL="0" indent="0" algn="l"/>
            <a:t> </a:t>
          </a:fld>
          <a:endParaRPr lang="en-US" sz="1200" b="0" i="0" u="none" strike="noStrike" cap="none" spc="0">
            <a:ln w="0"/>
            <a:solidFill>
              <a:schemeClr val="accent2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6</xdr:col>
      <xdr:colOff>606466</xdr:colOff>
      <xdr:row>13</xdr:row>
      <xdr:rowOff>0</xdr:rowOff>
    </xdr:from>
    <xdr:ext cx="221792" cy="267189"/>
    <xdr:sp macro="" textlink="$AN$3">
      <xdr:nvSpPr>
        <xdr:cNvPr id="7" name="Rectangle 19">
          <a:extLst>
            <a:ext uri="{FF2B5EF4-FFF2-40B4-BE49-F238E27FC236}">
              <a16:creationId xmlns:a16="http://schemas.microsoft.com/office/drawing/2014/main" id="{3FFA8E48-2035-4FB3-82C8-359D1291FAF4}"/>
            </a:ext>
          </a:extLst>
        </xdr:cNvPr>
        <xdr:cNvSpPr/>
      </xdr:nvSpPr>
      <xdr:spPr>
        <a:xfrm>
          <a:off x="3711616" y="2400300"/>
          <a:ext cx="221792" cy="26718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indent="0" algn="l"/>
          <a:fld id="{CC359633-84EC-4FC6-BE92-2EDF87A3F433}" type="TxLink">
            <a:rPr lang="en-US" sz="1200" b="0" i="0" u="sng" strike="noStrike" cap="none" spc="0">
              <a:ln w="0"/>
              <a:solidFill>
                <a:schemeClr val="tx2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Georgia" panose="02040502050405020303" pitchFamily="18" charset="0"/>
              <a:ea typeface="+mn-ea"/>
              <a:cs typeface="+mn-cs"/>
            </a:rPr>
            <a:pPr marL="0" indent="0" algn="l"/>
            <a:t> </a:t>
          </a:fld>
          <a:endParaRPr lang="en-US" sz="1200" b="0" i="0" u="sng" strike="noStrike" cap="none" spc="0">
            <a:ln w="0"/>
            <a:solidFill>
              <a:schemeClr val="tx2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Georgia" panose="02040502050405020303" pitchFamily="18" charset="0"/>
            <a:ea typeface="+mn-ea"/>
            <a:cs typeface="+mn-cs"/>
          </a:endParaRPr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4883150" cy="279372"/>
    <xdr:sp macro="" textlink="$AO$3">
      <xdr:nvSpPr>
        <xdr:cNvPr id="8" name="Rectangle 20">
          <a:extLst>
            <a:ext uri="{FF2B5EF4-FFF2-40B4-BE49-F238E27FC236}">
              <a16:creationId xmlns:a16="http://schemas.microsoft.com/office/drawing/2014/main" id="{471A3783-661E-43AA-A67D-DD8D922BF005}"/>
            </a:ext>
          </a:extLst>
        </xdr:cNvPr>
        <xdr:cNvSpPr/>
      </xdr:nvSpPr>
      <xdr:spPr>
        <a:xfrm>
          <a:off x="3714750" y="2400300"/>
          <a:ext cx="4883150" cy="27937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indent="0" algn="l"/>
          <a:fld id="{B077E4F6-BA57-4728-9809-284311793F44}" type="TxLink">
            <a:rPr lang="en-US" sz="1200" b="0" i="0" u="none" strike="noStrike" cap="none" spc="0">
              <a:ln w="0"/>
              <a:solidFill>
                <a:schemeClr val="accent2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Calibri"/>
            </a:rPr>
            <a:pPr marL="0" indent="0" algn="l"/>
            <a:t> </a:t>
          </a:fld>
          <a:endParaRPr lang="en-US" sz="1200" b="0" i="0" u="none" strike="noStrike" cap="none" spc="0">
            <a:ln w="0"/>
            <a:solidFill>
              <a:schemeClr val="accent2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zmar\Downloads\excel-gantt-chart-template.xlsx" TargetMode="External"/><Relationship Id="rId1" Type="http://schemas.openxmlformats.org/officeDocument/2006/relationships/externalLinkPath" Target="file:///C:\Users\szmar\Downloads\excel-gantt-chart-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antt Chart"/>
      <sheetName val="Other Useful Templates"/>
      <sheetName val="excel-gantt-chart-template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F292ED-1803-4B43-B4D0-CEAAF48588C2}" name="Table1" displayName="Table1" ref="M3:Q25" totalsRowShown="0" headerRowDxfId="67" dataDxfId="65" headerRowBorderDxfId="66">
  <autoFilter ref="M3:Q25" xr:uid="{47F292ED-1803-4B43-B4D0-CEAAF48588C2}"/>
  <sortState xmlns:xlrd2="http://schemas.microsoft.com/office/spreadsheetml/2017/richdata2" ref="M4:Q25">
    <sortCondition ref="M3:M25"/>
  </sortState>
  <tableColumns count="5">
    <tableColumn id="1" xr3:uid="{5C7766BB-1907-46E9-88F4-BE68CBC45AD8}" name="City" dataDxfId="64"/>
    <tableColumn id="2" xr3:uid="{3B0DD405-0D9D-4116-AACB-6F5EB0B91014}" name="Date" dataDxfId="63"/>
    <tableColumn id="3" xr3:uid="{76A964EC-DB5C-423C-964C-50C2ABC6B0A4}" name="Fee" dataDxfId="62"/>
    <tableColumn id="4" xr3:uid="{EA4E952F-DB0F-40D5-AB42-4A84A772A949}" name="Attendance" dataDxfId="61"/>
    <tableColumn id="5" xr3:uid="{4BE2920C-1E35-48E5-8C09-6A4D14599BA7}" name="Books Sold" dataDxfId="6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E8D6D82-6602-458E-87DF-B15671E5E96D}" name="Table2" displayName="Table2" ref="A31:F40" totalsRowShown="0" headerRowDxfId="59" dataDxfId="57" headerRowBorderDxfId="58" tableBorderDxfId="56" dataCellStyle="Normal_Grades">
  <autoFilter ref="A31:F40" xr:uid="{EE8D6D82-6602-458E-87DF-B15671E5E96D}"/>
  <tableColumns count="6">
    <tableColumn id="1" xr3:uid="{A1CD1A37-D14C-465C-9224-6176924521B4}" name="Student" dataDxfId="55" dataCellStyle="Normal_Grades"/>
    <tableColumn id="2" xr3:uid="{9DC6DBF5-B1C6-4635-9AD6-99A49B095981}" name="Quiz1" dataDxfId="54" dataCellStyle="Normal_Grades"/>
    <tableColumn id="4" xr3:uid="{5E2CFF7E-7863-479F-886A-32CEB6CCD02D}" name="Exam1" dataDxfId="53" dataCellStyle="Normal_Grades"/>
    <tableColumn id="5" xr3:uid="{B8F8BFF9-7ED4-4CDD-B83D-B1FCE4EBCC37}" name="Quiz2" dataDxfId="52" dataCellStyle="Normal_Grades"/>
    <tableColumn id="6" xr3:uid="{788239D3-A716-48CA-A0B6-F50ADE1D4F58}" name="Exam2" dataDxfId="51" dataCellStyle="Normal_Grades"/>
    <tableColumn id="7" xr3:uid="{844EDB81-7435-4E46-A8A5-8BC0A44E5753}" name="Grade" dataDxfId="50" dataCellStyle="Normal_Grades">
      <calculatedColumnFormula>(B32+(C32*3)+D32+(E32*3))/8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D75CBD3-74F8-41D1-8FEE-C7134C30AD94}" name="Table3" displayName="Table3" ref="S2:X21" totalsRowShown="0" headerRowDxfId="49" dataDxfId="47" headerRowBorderDxfId="48" tableBorderDxfId="46">
  <autoFilter ref="S2:X21" xr:uid="{4D75CBD3-74F8-41D1-8FEE-C7134C30AD94}"/>
  <sortState xmlns:xlrd2="http://schemas.microsoft.com/office/spreadsheetml/2017/richdata2" ref="S3:Y23">
    <sortCondition ref="S2:S23"/>
  </sortState>
  <tableColumns count="6">
    <tableColumn id="1" xr3:uid="{73F49726-C6A0-4D31-82AC-DF8DC27C2163}" name="Contact Name" dataDxfId="45"/>
    <tableColumn id="2" xr3:uid="{8CD26DD9-CD31-4C04-AE94-C0B0F8E88829}" name="Address" dataDxfId="44"/>
    <tableColumn id="3" xr3:uid="{56833392-6C83-4A1E-981A-7C8DD44ECAB4}" name="City" dataDxfId="43"/>
    <tableColumn id="8" xr3:uid="{33013E72-78A0-4952-9C9B-FCD04A93EB8D}" name="Postal Code" dataDxfId="42"/>
    <tableColumn id="4" xr3:uid="{47D67F69-98A8-4339-AFBE-E07DFE9F43D1}" name="Country" dataDxfId="41"/>
    <tableColumn id="5" xr3:uid="{2C560D49-EAB2-4E9D-AF55-D5A905CF81E3}" name="Phone" dataDxfId="4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CDAB5F2-ABF9-4AB3-AE2B-8939AD3776C4}" name="Table5" displayName="Table5" ref="H32:N38" totalsRowShown="0" headerRowDxfId="39" dataDxfId="38">
  <tableColumns count="7">
    <tableColumn id="1" xr3:uid="{6411A15E-9992-49A0-96A7-65F093C42CF8}" name="Product"/>
    <tableColumn id="2" xr3:uid="{E1EEDB2C-5C34-49AE-A7D8-7A8BB22168EC}" name="Shifting" dataDxfId="37"/>
    <tableColumn id="3" xr3:uid="{B4AFC17C-C340-4577-988E-BD40ECFBB198}" name="Brakes" dataDxfId="36"/>
    <tableColumn id="4" xr3:uid="{57F31466-5991-4428-90A4-C0E82B20AAAA}" name="Handle_x000a_Bars" dataDxfId="35"/>
    <tableColumn id="5" xr3:uid="{BD783187-DE49-4315-A235-985FB8372923}" name="Seat" dataDxfId="34"/>
    <tableColumn id="6" xr3:uid="{50D5D7C9-C894-4511-AE61-0A47D8A5F5A1}" name="Frequency_x000a_of Repair" dataDxfId="33"/>
    <tableColumn id="7" xr3:uid="{FB857E54-9CBD-40D2-9F28-B4F75EB81B63}" name="Overall_x000a_Score" dataDxfId="32">
      <calculatedColumnFormula>AVERAGE(I33:M33)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520575-11F2-4DD8-B9C3-E7531600608A}" name="Table38" displayName="Table38" ref="S25:Z43" totalsRowShown="0" headerRowDxfId="31" dataDxfId="29" headerRowBorderDxfId="30">
  <autoFilter ref="S25:Z43" xr:uid="{D4520575-11F2-4DD8-B9C3-E7531600608A}"/>
  <tableColumns count="8">
    <tableColumn id="1" xr3:uid="{B6E88E7D-F9E5-44A5-B19A-E6E3EF5DBD4A}" name="Contact Name" dataDxfId="28"/>
    <tableColumn id="2" xr3:uid="{B52F32C8-2F0D-41D7-A5B7-A20EB7B1D2D8}" name="Address" dataDxfId="27"/>
    <tableColumn id="3" xr3:uid="{D7378CCD-2148-47B1-8715-83D1FF635FDD}" name="City" dataDxfId="26"/>
    <tableColumn id="8" xr3:uid="{9C364D0C-FCCE-4DFB-BEB4-85062D4B5FE2}" name="Postal Code" dataDxfId="25"/>
    <tableColumn id="4" xr3:uid="{5E27F57A-5EB1-4CBA-B665-25F0D1076A8F}" name="Country" dataDxfId="24"/>
    <tableColumn id="5" xr3:uid="{3663348E-E55E-42E3-A0C9-F6DCA7B9655D}" name="Phone" dataDxfId="23"/>
    <tableColumn id="6" xr3:uid="{69168386-340E-44B4-8E72-EB205D17E244}" name="#" dataDxfId="22">
      <calculatedColumnFormula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calculatedColumnFormula>
    </tableColumn>
    <tableColumn id="7" xr3:uid="{1851DBA4-3579-4442-BE2C-B80566482C7A}" name="T/F" dataDxfId="21">
      <calculatedColumnFormula>NOT(IF(Y26&gt;1,TRUE,FALSE))</calculatedColumn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9696BF-4C94-485A-87B6-5298EB497F9C}" name="Table16" displayName="Table16" ref="A1:G13" totalsRowShown="0" headerRowDxfId="10" dataDxfId="8" headerRowBorderDxfId="9" tableBorderDxfId="7">
  <tableColumns count="7">
    <tableColumn id="7" xr3:uid="{B703FFC9-E0F4-4374-ABA1-687713BF0322}" name="Oszlop1" dataDxfId="6"/>
    <tableColumn id="1" xr3:uid="{596CEB62-3D34-4628-8A6F-02F03221B124}" name="Oszlop2" dataDxfId="5"/>
    <tableColumn id="2" xr3:uid="{FB0F20F2-5CB4-4AAB-B05C-B8D0F5006DEB}" name="Oszlop3" dataDxfId="4"/>
    <tableColumn id="3" xr3:uid="{4542A93D-06E7-4283-ACDD-8B93669342C9}" name="Oszlop4" dataDxfId="3"/>
    <tableColumn id="4" xr3:uid="{0D56AE4E-95F7-4570-91E9-E78AAA7ACBE4}" name="Oszlop5" dataDxfId="2"/>
    <tableColumn id="5" xr3:uid="{163D62E6-BB2E-477E-B2CE-A1EF509B404E}" name="Oszlop6" dataDxfId="1"/>
    <tableColumn id="6" xr3:uid="{31603386-F118-4695-AEC1-595938B776EF}" name="Oszlop7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51ACF-0843-482A-BFA8-4374FC57FDC5}">
  <dimension ref="A1:Z76"/>
  <sheetViews>
    <sheetView tabSelected="1" topLeftCell="A15" workbookViewId="0">
      <selection sqref="A1:D1"/>
    </sheetView>
  </sheetViews>
  <sheetFormatPr defaultRowHeight="15" x14ac:dyDescent="0.25"/>
  <cols>
    <col min="1" max="1" width="14.28515625" bestFit="1" customWidth="1"/>
    <col min="2" max="2" width="14.7109375" bestFit="1" customWidth="1"/>
    <col min="3" max="3" width="14.140625" bestFit="1" customWidth="1"/>
    <col min="4" max="5" width="9" bestFit="1" customWidth="1"/>
    <col min="6" max="6" width="10.140625" bestFit="1" customWidth="1"/>
    <col min="7" max="7" width="10.42578125" bestFit="1" customWidth="1"/>
    <col min="8" max="8" width="14.140625" bestFit="1" customWidth="1"/>
    <col min="9" max="9" width="9.28515625" bestFit="1" customWidth="1"/>
    <col min="10" max="10" width="15.85546875" bestFit="1" customWidth="1"/>
    <col min="11" max="11" width="9.5703125" customWidth="1"/>
    <col min="12" max="12" width="8.140625" customWidth="1"/>
    <col min="13" max="13" width="16.28515625" bestFit="1" customWidth="1"/>
    <col min="14" max="14" width="7.85546875" bestFit="1" customWidth="1"/>
    <col min="15" max="15" width="8.42578125" bestFit="1" customWidth="1"/>
    <col min="16" max="16" width="13.5703125" bestFit="1" customWidth="1"/>
    <col min="17" max="17" width="12.85546875" bestFit="1" customWidth="1"/>
    <col min="19" max="19" width="19.85546875" bestFit="1" customWidth="1"/>
    <col min="20" max="20" width="27.28515625" bestFit="1" customWidth="1"/>
    <col min="21" max="21" width="12.5703125" bestFit="1" customWidth="1"/>
    <col min="22" max="22" width="13.7109375" bestFit="1" customWidth="1"/>
    <col min="23" max="23" width="10.28515625" bestFit="1" customWidth="1"/>
    <col min="24" max="24" width="13.7109375" bestFit="1" customWidth="1"/>
  </cols>
  <sheetData>
    <row r="1" spans="1:24" ht="15.75" thickBot="1" x14ac:dyDescent="0.3">
      <c r="A1" s="174" t="s">
        <v>245</v>
      </c>
      <c r="B1" s="174"/>
      <c r="C1" s="174"/>
      <c r="D1" s="174"/>
      <c r="F1" s="174" t="s">
        <v>246</v>
      </c>
      <c r="G1" s="174"/>
      <c r="H1" s="174"/>
      <c r="I1" s="174"/>
      <c r="J1" s="174"/>
      <c r="K1" s="174"/>
      <c r="M1" s="168"/>
      <c r="N1" s="168"/>
      <c r="O1" s="168"/>
      <c r="P1" s="168"/>
      <c r="Q1" s="168"/>
      <c r="S1" s="174" t="s">
        <v>179</v>
      </c>
      <c r="T1" s="174"/>
      <c r="U1" s="174"/>
      <c r="V1" s="174"/>
      <c r="W1" s="174"/>
      <c r="X1" s="174"/>
    </row>
    <row r="2" spans="1:24" ht="15" customHeight="1" thickBot="1" x14ac:dyDescent="0.3">
      <c r="A2" s="61" t="s">
        <v>24</v>
      </c>
      <c r="B2" s="62" t="s">
        <v>25</v>
      </c>
      <c r="C2" s="63" t="s">
        <v>26</v>
      </c>
      <c r="D2" s="64" t="s">
        <v>27</v>
      </c>
      <c r="F2" s="61" t="s">
        <v>24</v>
      </c>
      <c r="G2" s="62" t="s">
        <v>25</v>
      </c>
      <c r="H2" s="63" t="s">
        <v>26</v>
      </c>
      <c r="I2" s="64" t="s">
        <v>27</v>
      </c>
      <c r="J2" s="55"/>
      <c r="K2" s="56"/>
      <c r="L2" s="18"/>
      <c r="M2" s="68"/>
      <c r="N2" s="69"/>
      <c r="O2" s="70" t="s">
        <v>41</v>
      </c>
      <c r="P2" s="71" t="s">
        <v>42</v>
      </c>
      <c r="Q2" s="72" t="s">
        <v>43</v>
      </c>
      <c r="S2" s="90" t="s">
        <v>85</v>
      </c>
      <c r="T2" s="91" t="s">
        <v>86</v>
      </c>
      <c r="U2" s="91" t="s">
        <v>44</v>
      </c>
      <c r="V2" s="92" t="s">
        <v>87</v>
      </c>
      <c r="W2" s="91" t="s">
        <v>88</v>
      </c>
      <c r="X2" s="93" t="s">
        <v>89</v>
      </c>
    </row>
    <row r="3" spans="1:24" ht="15.75" thickBot="1" x14ac:dyDescent="0.3">
      <c r="A3" s="48">
        <v>45025</v>
      </c>
      <c r="B3" s="49" t="s">
        <v>28</v>
      </c>
      <c r="C3" s="49" t="s">
        <v>29</v>
      </c>
      <c r="D3" s="50">
        <v>1148</v>
      </c>
      <c r="F3" s="48">
        <v>45025</v>
      </c>
      <c r="G3" s="49" t="s">
        <v>28</v>
      </c>
      <c r="H3" s="49" t="s">
        <v>29</v>
      </c>
      <c r="I3" s="50">
        <v>1148</v>
      </c>
      <c r="J3" s="49"/>
      <c r="K3" s="57"/>
      <c r="L3" s="49"/>
      <c r="M3" s="80" t="s">
        <v>44</v>
      </c>
      <c r="N3" s="81" t="s">
        <v>24</v>
      </c>
      <c r="O3" s="82" t="s">
        <v>45</v>
      </c>
      <c r="P3" s="54" t="s">
        <v>46</v>
      </c>
      <c r="Q3" s="83" t="s">
        <v>47</v>
      </c>
      <c r="S3" s="87" t="s">
        <v>90</v>
      </c>
      <c r="T3" s="87" t="s">
        <v>91</v>
      </c>
      <c r="U3" s="87" t="s">
        <v>92</v>
      </c>
      <c r="V3" s="88">
        <v>5021</v>
      </c>
      <c r="W3" s="87" t="s">
        <v>93</v>
      </c>
      <c r="X3" s="87" t="s">
        <v>94</v>
      </c>
    </row>
    <row r="4" spans="1:24" ht="15.75" customHeight="1" thickTop="1" thickBot="1" x14ac:dyDescent="0.3">
      <c r="A4" s="48">
        <v>45072</v>
      </c>
      <c r="B4" s="49" t="s">
        <v>30</v>
      </c>
      <c r="C4" s="49" t="s">
        <v>29</v>
      </c>
      <c r="D4" s="50">
        <v>1530</v>
      </c>
      <c r="F4" s="48">
        <v>45072</v>
      </c>
      <c r="G4" s="49" t="s">
        <v>30</v>
      </c>
      <c r="H4" s="49" t="s">
        <v>29</v>
      </c>
      <c r="I4" s="50">
        <v>1530</v>
      </c>
      <c r="J4" s="58" t="s">
        <v>39</v>
      </c>
      <c r="K4" s="49" t="s">
        <v>28</v>
      </c>
      <c r="M4" s="73" t="s">
        <v>48</v>
      </c>
      <c r="N4" s="74">
        <v>35504</v>
      </c>
      <c r="O4" s="75">
        <v>1038</v>
      </c>
      <c r="P4" s="49">
        <v>179</v>
      </c>
      <c r="Q4" s="57">
        <v>98</v>
      </c>
      <c r="S4" s="87" t="s">
        <v>95</v>
      </c>
      <c r="T4" s="87" t="s">
        <v>96</v>
      </c>
      <c r="U4" s="87" t="s">
        <v>92</v>
      </c>
      <c r="V4" s="88">
        <v>5023</v>
      </c>
      <c r="W4" s="87" t="s">
        <v>93</v>
      </c>
      <c r="X4" s="87" t="s">
        <v>97</v>
      </c>
    </row>
    <row r="5" spans="1:24" ht="15.75" customHeight="1" thickTop="1" thickBot="1" x14ac:dyDescent="0.3">
      <c r="A5" s="48">
        <v>45267</v>
      </c>
      <c r="B5" s="49" t="s">
        <v>30</v>
      </c>
      <c r="C5" s="49" t="s">
        <v>29</v>
      </c>
      <c r="D5" s="50">
        <v>1423.5</v>
      </c>
      <c r="F5" s="48">
        <v>45267</v>
      </c>
      <c r="G5" s="49" t="s">
        <v>30</v>
      </c>
      <c r="H5" s="49" t="s">
        <v>29</v>
      </c>
      <c r="I5" s="50">
        <v>1423.5</v>
      </c>
      <c r="J5" s="58" t="s">
        <v>40</v>
      </c>
      <c r="K5" s="59">
        <v>200</v>
      </c>
      <c r="M5" s="73" t="s">
        <v>49</v>
      </c>
      <c r="N5" s="74">
        <v>35469</v>
      </c>
      <c r="O5" s="75">
        <v>1880</v>
      </c>
      <c r="P5" s="49">
        <v>149</v>
      </c>
      <c r="Q5" s="57">
        <v>95</v>
      </c>
      <c r="S5" s="87" t="s">
        <v>98</v>
      </c>
      <c r="T5" s="87" t="s">
        <v>99</v>
      </c>
      <c r="U5" s="87" t="s">
        <v>100</v>
      </c>
      <c r="V5" s="88" t="s">
        <v>101</v>
      </c>
      <c r="W5" s="87" t="s">
        <v>102</v>
      </c>
      <c r="X5" s="87" t="s">
        <v>103</v>
      </c>
    </row>
    <row r="6" spans="1:24" ht="15.75" thickTop="1" x14ac:dyDescent="0.25">
      <c r="A6" s="48"/>
      <c r="B6" s="49"/>
      <c r="C6" s="51" t="s">
        <v>31</v>
      </c>
      <c r="D6" s="52">
        <f>SUBTOTAL(9,D3:D5)</f>
        <v>4101.5</v>
      </c>
      <c r="F6" s="48"/>
      <c r="G6" s="49"/>
      <c r="H6" s="51" t="s">
        <v>31</v>
      </c>
      <c r="I6" s="52">
        <f>SUBTOTAL(9,I3:I5)</f>
        <v>4101.5</v>
      </c>
      <c r="J6" s="49"/>
      <c r="K6" s="57"/>
      <c r="L6" s="49"/>
      <c r="M6" s="73" t="s">
        <v>50</v>
      </c>
      <c r="N6" s="74">
        <v>35455</v>
      </c>
      <c r="O6" s="75">
        <v>821</v>
      </c>
      <c r="P6" s="76">
        <v>385</v>
      </c>
      <c r="Q6" s="57">
        <v>146</v>
      </c>
      <c r="S6" s="87" t="s">
        <v>104</v>
      </c>
      <c r="T6" s="87" t="s">
        <v>105</v>
      </c>
      <c r="U6" s="87" t="s">
        <v>106</v>
      </c>
      <c r="V6" s="88">
        <v>67000</v>
      </c>
      <c r="W6" s="87" t="s">
        <v>107</v>
      </c>
      <c r="X6" s="87" t="s">
        <v>108</v>
      </c>
    </row>
    <row r="7" spans="1:24" x14ac:dyDescent="0.25">
      <c r="A7" s="48">
        <v>45235</v>
      </c>
      <c r="B7" s="49" t="s">
        <v>28</v>
      </c>
      <c r="C7" s="49" t="s">
        <v>32</v>
      </c>
      <c r="D7" s="50">
        <v>192.1</v>
      </c>
      <c r="F7" s="48">
        <v>45235</v>
      </c>
      <c r="G7" s="49" t="s">
        <v>28</v>
      </c>
      <c r="H7" s="49" t="s">
        <v>32</v>
      </c>
      <c r="I7" s="50">
        <v>192.1</v>
      </c>
      <c r="J7" s="49"/>
      <c r="K7" s="57"/>
      <c r="L7" s="49"/>
      <c r="M7" s="73" t="s">
        <v>51</v>
      </c>
      <c r="N7" s="74">
        <v>35459</v>
      </c>
      <c r="O7" s="75">
        <v>1822</v>
      </c>
      <c r="P7" s="49">
        <v>328</v>
      </c>
      <c r="Q7" s="57">
        <v>124</v>
      </c>
      <c r="S7" s="87" t="s">
        <v>109</v>
      </c>
      <c r="T7" s="87" t="s">
        <v>110</v>
      </c>
      <c r="U7" s="87" t="s">
        <v>111</v>
      </c>
      <c r="V7" s="88" t="s">
        <v>112</v>
      </c>
      <c r="W7" s="87" t="s">
        <v>113</v>
      </c>
      <c r="X7" s="87" t="s">
        <v>114</v>
      </c>
    </row>
    <row r="8" spans="1:24" x14ac:dyDescent="0.25">
      <c r="A8" s="48">
        <v>45119</v>
      </c>
      <c r="B8" s="49" t="s">
        <v>28</v>
      </c>
      <c r="C8" s="49" t="s">
        <v>32</v>
      </c>
      <c r="D8" s="50">
        <v>351</v>
      </c>
      <c r="F8" s="48">
        <v>45119</v>
      </c>
      <c r="G8" s="49" t="s">
        <v>28</v>
      </c>
      <c r="H8" s="49" t="s">
        <v>32</v>
      </c>
      <c r="I8" s="50">
        <v>351</v>
      </c>
      <c r="J8" s="49"/>
      <c r="K8" s="57"/>
      <c r="L8" s="49"/>
      <c r="M8" s="73" t="s">
        <v>52</v>
      </c>
      <c r="N8" s="74">
        <v>35471</v>
      </c>
      <c r="O8" s="75">
        <v>1073</v>
      </c>
      <c r="P8" s="49">
        <v>128</v>
      </c>
      <c r="Q8" s="57">
        <v>32</v>
      </c>
      <c r="S8" s="87" t="s">
        <v>115</v>
      </c>
      <c r="T8" s="87" t="s">
        <v>116</v>
      </c>
      <c r="U8" s="87" t="s">
        <v>117</v>
      </c>
      <c r="V8" s="88">
        <v>5020</v>
      </c>
      <c r="W8" s="87" t="s">
        <v>118</v>
      </c>
      <c r="X8" s="87" t="s">
        <v>119</v>
      </c>
    </row>
    <row r="9" spans="1:24" x14ac:dyDescent="0.25">
      <c r="A9" s="48">
        <v>45079</v>
      </c>
      <c r="B9" s="49" t="s">
        <v>33</v>
      </c>
      <c r="C9" s="49" t="s">
        <v>32</v>
      </c>
      <c r="D9" s="50">
        <v>560.4</v>
      </c>
      <c r="F9" s="48">
        <v>45079</v>
      </c>
      <c r="G9" s="49" t="s">
        <v>33</v>
      </c>
      <c r="H9" s="49" t="s">
        <v>32</v>
      </c>
      <c r="I9" s="50">
        <v>560.4</v>
      </c>
      <c r="J9" s="49"/>
      <c r="K9" s="57"/>
      <c r="L9" s="49"/>
      <c r="M9" s="73" t="s">
        <v>53</v>
      </c>
      <c r="N9" s="74">
        <v>35475</v>
      </c>
      <c r="O9" s="75">
        <v>1881</v>
      </c>
      <c r="P9" s="49">
        <v>376</v>
      </c>
      <c r="Q9" s="57">
        <v>58</v>
      </c>
      <c r="S9" s="87" t="s">
        <v>120</v>
      </c>
      <c r="T9" s="87" t="s">
        <v>121</v>
      </c>
      <c r="U9" s="87" t="s">
        <v>92</v>
      </c>
      <c r="V9" s="88">
        <v>5033</v>
      </c>
      <c r="W9" s="87" t="s">
        <v>93</v>
      </c>
      <c r="X9" s="87" t="s">
        <v>122</v>
      </c>
    </row>
    <row r="10" spans="1:24" x14ac:dyDescent="0.25">
      <c r="A10" s="48"/>
      <c r="B10" s="49"/>
      <c r="C10" s="51" t="s">
        <v>34</v>
      </c>
      <c r="D10" s="52">
        <f>SUBTOTAL(9,D7:D9)</f>
        <v>1103.5</v>
      </c>
      <c r="F10" s="48"/>
      <c r="G10" s="49"/>
      <c r="H10" s="51" t="s">
        <v>34</v>
      </c>
      <c r="I10" s="52">
        <f>SUBTOTAL(9,I7:I9)</f>
        <v>1103.5</v>
      </c>
      <c r="J10" s="49"/>
      <c r="K10" s="57"/>
      <c r="L10" s="49"/>
      <c r="M10" s="73" t="s">
        <v>54</v>
      </c>
      <c r="N10" s="74">
        <v>35514</v>
      </c>
      <c r="O10" s="75">
        <v>1222</v>
      </c>
      <c r="P10" s="49">
        <v>37</v>
      </c>
      <c r="Q10" s="57">
        <v>5</v>
      </c>
      <c r="S10" s="87" t="s">
        <v>123</v>
      </c>
      <c r="T10" s="87" t="s">
        <v>124</v>
      </c>
      <c r="U10" s="87" t="s">
        <v>125</v>
      </c>
      <c r="V10" s="88">
        <v>68306</v>
      </c>
      <c r="W10" s="87" t="s">
        <v>35</v>
      </c>
      <c r="X10" s="87" t="s">
        <v>126</v>
      </c>
    </row>
    <row r="11" spans="1:24" x14ac:dyDescent="0.25">
      <c r="A11" s="48">
        <v>45168</v>
      </c>
      <c r="B11" s="49" t="s">
        <v>28</v>
      </c>
      <c r="C11" s="49" t="s">
        <v>35</v>
      </c>
      <c r="D11" s="50">
        <v>470</v>
      </c>
      <c r="F11" s="48">
        <v>45168</v>
      </c>
      <c r="G11" s="49" t="s">
        <v>28</v>
      </c>
      <c r="H11" s="49" t="s">
        <v>35</v>
      </c>
      <c r="I11" s="50">
        <v>470</v>
      </c>
      <c r="J11" s="49"/>
      <c r="K11" s="57"/>
      <c r="L11" s="49"/>
      <c r="M11" s="73" t="s">
        <v>55</v>
      </c>
      <c r="N11" s="74">
        <v>35494</v>
      </c>
      <c r="O11" s="75">
        <v>945</v>
      </c>
      <c r="P11" s="49">
        <v>265</v>
      </c>
      <c r="Q11" s="57">
        <v>47</v>
      </c>
      <c r="S11" s="87" t="s">
        <v>127</v>
      </c>
      <c r="T11" s="87" t="s">
        <v>128</v>
      </c>
      <c r="U11" s="87" t="s">
        <v>129</v>
      </c>
      <c r="V11" s="88">
        <v>50739</v>
      </c>
      <c r="W11" s="87" t="s">
        <v>35</v>
      </c>
      <c r="X11" s="87" t="s">
        <v>130</v>
      </c>
    </row>
    <row r="12" spans="1:24" x14ac:dyDescent="0.25">
      <c r="A12" s="48">
        <v>45133</v>
      </c>
      <c r="B12" s="49" t="s">
        <v>28</v>
      </c>
      <c r="C12" s="49" t="s">
        <v>35</v>
      </c>
      <c r="D12" s="50">
        <v>17.399999999999999</v>
      </c>
      <c r="F12" s="48">
        <v>45133</v>
      </c>
      <c r="G12" s="49" t="s">
        <v>28</v>
      </c>
      <c r="H12" s="49" t="s">
        <v>35</v>
      </c>
      <c r="I12" s="50">
        <v>17.399999999999999</v>
      </c>
      <c r="J12" s="49"/>
      <c r="K12" s="57"/>
      <c r="L12" s="49"/>
      <c r="M12" s="73" t="s">
        <v>56</v>
      </c>
      <c r="N12" s="74">
        <v>35467</v>
      </c>
      <c r="O12" s="75">
        <v>910</v>
      </c>
      <c r="P12" s="49">
        <v>93</v>
      </c>
      <c r="Q12" s="57">
        <v>45</v>
      </c>
      <c r="S12" s="87" t="s">
        <v>127</v>
      </c>
      <c r="T12" s="87" t="s">
        <v>128</v>
      </c>
      <c r="U12" s="87" t="s">
        <v>129</v>
      </c>
      <c r="V12" s="88">
        <v>50739</v>
      </c>
      <c r="W12" s="87" t="s">
        <v>35</v>
      </c>
      <c r="X12" s="87" t="s">
        <v>130</v>
      </c>
    </row>
    <row r="13" spans="1:24" x14ac:dyDescent="0.25">
      <c r="A13" s="48">
        <v>45193</v>
      </c>
      <c r="B13" s="49" t="s">
        <v>33</v>
      </c>
      <c r="C13" s="49" t="s">
        <v>35</v>
      </c>
      <c r="D13" s="50">
        <v>1405</v>
      </c>
      <c r="F13" s="48">
        <v>45193</v>
      </c>
      <c r="G13" s="49" t="s">
        <v>33</v>
      </c>
      <c r="H13" s="49" t="s">
        <v>35</v>
      </c>
      <c r="I13" s="50">
        <v>1405</v>
      </c>
      <c r="J13" s="49"/>
      <c r="K13" s="57"/>
      <c r="L13" s="49"/>
      <c r="M13" s="73" t="s">
        <v>57</v>
      </c>
      <c r="N13" s="74">
        <v>35520</v>
      </c>
      <c r="O13" s="75">
        <v>1233</v>
      </c>
      <c r="P13" s="49">
        <v>415</v>
      </c>
      <c r="Q13" s="57">
        <v>59</v>
      </c>
      <c r="S13" s="87" t="s">
        <v>131</v>
      </c>
      <c r="T13" s="87" t="s">
        <v>132</v>
      </c>
      <c r="U13" s="87" t="s">
        <v>133</v>
      </c>
      <c r="V13" s="88">
        <v>1307</v>
      </c>
      <c r="W13" s="87" t="s">
        <v>35</v>
      </c>
      <c r="X13" s="87" t="s">
        <v>134</v>
      </c>
    </row>
    <row r="14" spans="1:24" x14ac:dyDescent="0.25">
      <c r="A14" s="48">
        <v>45229</v>
      </c>
      <c r="B14" s="49" t="s">
        <v>33</v>
      </c>
      <c r="C14" s="49" t="s">
        <v>35</v>
      </c>
      <c r="D14" s="50">
        <v>470</v>
      </c>
      <c r="F14" s="48">
        <v>45229</v>
      </c>
      <c r="G14" s="49" t="s">
        <v>33</v>
      </c>
      <c r="H14" s="49" t="s">
        <v>35</v>
      </c>
      <c r="I14" s="50">
        <v>470</v>
      </c>
      <c r="J14" s="49"/>
      <c r="K14" s="57"/>
      <c r="L14" s="49"/>
      <c r="M14" s="73" t="s">
        <v>58</v>
      </c>
      <c r="N14" s="74">
        <v>35453</v>
      </c>
      <c r="O14" s="75">
        <v>1180</v>
      </c>
      <c r="P14" s="49">
        <v>205</v>
      </c>
      <c r="Q14" s="57">
        <v>147</v>
      </c>
      <c r="S14" s="87" t="s">
        <v>135</v>
      </c>
      <c r="T14" s="87" t="s">
        <v>136</v>
      </c>
      <c r="U14" s="87" t="s">
        <v>137</v>
      </c>
      <c r="V14" s="88">
        <v>1756</v>
      </c>
      <c r="W14" s="87" t="s">
        <v>138</v>
      </c>
      <c r="X14" s="87" t="s">
        <v>139</v>
      </c>
    </row>
    <row r="15" spans="1:24" x14ac:dyDescent="0.25">
      <c r="A15" s="48">
        <v>45164</v>
      </c>
      <c r="B15" s="49" t="s">
        <v>33</v>
      </c>
      <c r="C15" s="49" t="s">
        <v>35</v>
      </c>
      <c r="D15" s="50">
        <v>17.399999999999999</v>
      </c>
      <c r="F15" s="48">
        <v>45164</v>
      </c>
      <c r="G15" s="49" t="s">
        <v>33</v>
      </c>
      <c r="H15" s="49" t="s">
        <v>35</v>
      </c>
      <c r="I15" s="50">
        <v>17.399999999999999</v>
      </c>
      <c r="J15" s="49"/>
      <c r="K15" s="57"/>
      <c r="L15" s="49"/>
      <c r="M15" s="73" t="s">
        <v>59</v>
      </c>
      <c r="N15" s="74">
        <v>35461</v>
      </c>
      <c r="O15" s="75">
        <v>1965</v>
      </c>
      <c r="P15" s="49">
        <v>145</v>
      </c>
      <c r="Q15" s="57">
        <v>31</v>
      </c>
      <c r="S15" s="87" t="s">
        <v>140</v>
      </c>
      <c r="T15" s="87" t="s">
        <v>141</v>
      </c>
      <c r="U15" s="87" t="s">
        <v>142</v>
      </c>
      <c r="V15" s="88">
        <v>12209</v>
      </c>
      <c r="W15" s="87" t="s">
        <v>35</v>
      </c>
      <c r="X15" s="87" t="s">
        <v>143</v>
      </c>
    </row>
    <row r="16" spans="1:24" x14ac:dyDescent="0.25">
      <c r="A16" s="48">
        <v>45114</v>
      </c>
      <c r="B16" s="49" t="s">
        <v>33</v>
      </c>
      <c r="C16" s="49" t="s">
        <v>35</v>
      </c>
      <c r="D16" s="50">
        <v>747</v>
      </c>
      <c r="F16" s="48">
        <v>45114</v>
      </c>
      <c r="G16" s="49" t="s">
        <v>33</v>
      </c>
      <c r="H16" s="49" t="s">
        <v>35</v>
      </c>
      <c r="I16" s="50">
        <v>747</v>
      </c>
      <c r="J16" s="49"/>
      <c r="K16" s="57"/>
      <c r="L16" s="49"/>
      <c r="M16" s="73" t="s">
        <v>60</v>
      </c>
      <c r="N16" s="74">
        <v>35512</v>
      </c>
      <c r="O16" s="75">
        <v>955</v>
      </c>
      <c r="P16" s="49">
        <v>37</v>
      </c>
      <c r="Q16" s="57">
        <v>8</v>
      </c>
      <c r="S16" s="87" t="s">
        <v>144</v>
      </c>
      <c r="T16" s="87" t="s">
        <v>145</v>
      </c>
      <c r="U16" s="87" t="s">
        <v>146</v>
      </c>
      <c r="V16" s="88">
        <v>75012</v>
      </c>
      <c r="W16" s="87" t="s">
        <v>107</v>
      </c>
      <c r="X16" s="87" t="s">
        <v>147</v>
      </c>
    </row>
    <row r="17" spans="1:26" x14ac:dyDescent="0.25">
      <c r="A17" s="48">
        <v>45103</v>
      </c>
      <c r="B17" s="49" t="s">
        <v>30</v>
      </c>
      <c r="C17" s="49" t="s">
        <v>35</v>
      </c>
      <c r="D17" s="50">
        <v>17.399999999999999</v>
      </c>
      <c r="F17" s="48">
        <v>45103</v>
      </c>
      <c r="G17" s="49" t="s">
        <v>30</v>
      </c>
      <c r="H17" s="49" t="s">
        <v>35</v>
      </c>
      <c r="I17" s="50">
        <v>17.399999999999999</v>
      </c>
      <c r="J17" s="49"/>
      <c r="K17" s="57"/>
      <c r="L17" s="49"/>
      <c r="M17" s="73" t="s">
        <v>61</v>
      </c>
      <c r="N17" s="74">
        <v>35498</v>
      </c>
      <c r="O17" s="75">
        <v>781</v>
      </c>
      <c r="P17" s="49">
        <v>85</v>
      </c>
      <c r="Q17" s="57">
        <v>33</v>
      </c>
      <c r="S17" s="87" t="s">
        <v>123</v>
      </c>
      <c r="T17" s="87" t="s">
        <v>124</v>
      </c>
      <c r="U17" s="87" t="s">
        <v>125</v>
      </c>
      <c r="V17" s="88">
        <v>68306</v>
      </c>
      <c r="W17" s="87" t="s">
        <v>35</v>
      </c>
      <c r="X17" s="87" t="s">
        <v>126</v>
      </c>
    </row>
    <row r="18" spans="1:26" x14ac:dyDescent="0.25">
      <c r="A18" s="48">
        <v>45114</v>
      </c>
      <c r="B18" s="49" t="s">
        <v>30</v>
      </c>
      <c r="C18" s="49" t="s">
        <v>35</v>
      </c>
      <c r="D18" s="50">
        <v>747</v>
      </c>
      <c r="F18" s="48">
        <v>45114</v>
      </c>
      <c r="G18" s="49" t="s">
        <v>30</v>
      </c>
      <c r="H18" s="49" t="s">
        <v>35</v>
      </c>
      <c r="I18" s="50">
        <v>747</v>
      </c>
      <c r="J18" s="49"/>
      <c r="K18" s="57"/>
      <c r="L18" s="49"/>
      <c r="M18" s="73" t="s">
        <v>62</v>
      </c>
      <c r="N18" s="74">
        <v>35463</v>
      </c>
      <c r="O18" s="75">
        <v>1964</v>
      </c>
      <c r="P18" s="49">
        <v>111</v>
      </c>
      <c r="Q18" s="57">
        <v>73</v>
      </c>
      <c r="S18" s="87" t="s">
        <v>148</v>
      </c>
      <c r="T18" s="87" t="s">
        <v>149</v>
      </c>
      <c r="U18" s="87" t="s">
        <v>150</v>
      </c>
      <c r="V18" s="88">
        <v>1010</v>
      </c>
      <c r="W18" s="87" t="s">
        <v>151</v>
      </c>
      <c r="X18" s="87" t="s">
        <v>152</v>
      </c>
    </row>
    <row r="19" spans="1:26" x14ac:dyDescent="0.25">
      <c r="A19" s="48"/>
      <c r="B19" s="49"/>
      <c r="C19" s="51" t="s">
        <v>36</v>
      </c>
      <c r="D19" s="52">
        <f>SUBTOTAL(9,D11:D18)</f>
        <v>3891.2000000000003</v>
      </c>
      <c r="F19" s="48"/>
      <c r="G19" s="49"/>
      <c r="H19" s="51" t="s">
        <v>36</v>
      </c>
      <c r="I19" s="52">
        <f>SUBTOTAL(9,I11:I18)</f>
        <v>3891.2000000000003</v>
      </c>
      <c r="J19" s="49"/>
      <c r="K19" s="57"/>
      <c r="L19" s="49"/>
      <c r="M19" s="73" t="s">
        <v>63</v>
      </c>
      <c r="N19" s="74">
        <v>35510</v>
      </c>
      <c r="O19" s="75">
        <v>1190</v>
      </c>
      <c r="P19" s="49">
        <v>275</v>
      </c>
      <c r="Q19" s="57">
        <v>37</v>
      </c>
      <c r="S19" s="87" t="s">
        <v>109</v>
      </c>
      <c r="T19" s="87" t="s">
        <v>110</v>
      </c>
      <c r="U19" s="87" t="s">
        <v>111</v>
      </c>
      <c r="V19" s="88" t="s">
        <v>112</v>
      </c>
      <c r="W19" s="87" t="s">
        <v>113</v>
      </c>
      <c r="X19" s="87" t="s">
        <v>114</v>
      </c>
    </row>
    <row r="20" spans="1:26" x14ac:dyDescent="0.25">
      <c r="A20" s="48">
        <v>44944</v>
      </c>
      <c r="B20" s="49" t="s">
        <v>28</v>
      </c>
      <c r="C20" s="49" t="s">
        <v>37</v>
      </c>
      <c r="D20" s="50">
        <v>3194.2</v>
      </c>
      <c r="F20" s="48">
        <v>44944</v>
      </c>
      <c r="G20" s="49" t="s">
        <v>28</v>
      </c>
      <c r="H20" s="49" t="s">
        <v>37</v>
      </c>
      <c r="I20" s="50">
        <v>3194.2</v>
      </c>
      <c r="J20" s="49"/>
      <c r="K20" s="57"/>
      <c r="L20" s="49"/>
      <c r="M20" s="73" t="s">
        <v>64</v>
      </c>
      <c r="N20" s="74">
        <v>35496</v>
      </c>
      <c r="O20" s="75">
        <v>904</v>
      </c>
      <c r="P20" s="49">
        <v>171</v>
      </c>
      <c r="Q20" s="57">
        <v>145</v>
      </c>
      <c r="S20" s="87" t="s">
        <v>140</v>
      </c>
      <c r="T20" s="87" t="s">
        <v>141</v>
      </c>
      <c r="U20" s="87" t="s">
        <v>142</v>
      </c>
      <c r="V20" s="88">
        <v>12209</v>
      </c>
      <c r="W20" s="87" t="s">
        <v>35</v>
      </c>
      <c r="X20" s="87" t="s">
        <v>143</v>
      </c>
    </row>
    <row r="21" spans="1:26" x14ac:dyDescent="0.25">
      <c r="A21" s="48">
        <v>44970</v>
      </c>
      <c r="B21" s="49" t="s">
        <v>28</v>
      </c>
      <c r="C21" s="49" t="s">
        <v>37</v>
      </c>
      <c r="D21" s="50">
        <v>438.43</v>
      </c>
      <c r="F21" s="48">
        <v>44970</v>
      </c>
      <c r="G21" s="49" t="s">
        <v>28</v>
      </c>
      <c r="H21" s="49" t="s">
        <v>37</v>
      </c>
      <c r="I21" s="50">
        <v>438.43</v>
      </c>
      <c r="J21" s="49"/>
      <c r="K21" s="57"/>
      <c r="L21" s="49"/>
      <c r="M21" s="73" t="s">
        <v>65</v>
      </c>
      <c r="N21" s="74">
        <v>35500</v>
      </c>
      <c r="O21" s="75">
        <v>936</v>
      </c>
      <c r="P21" s="49">
        <v>279</v>
      </c>
      <c r="Q21" s="57">
        <v>109</v>
      </c>
      <c r="S21" s="87" t="s">
        <v>109</v>
      </c>
      <c r="T21" s="87" t="s">
        <v>110</v>
      </c>
      <c r="U21" s="87" t="s">
        <v>111</v>
      </c>
      <c r="V21" s="88" t="s">
        <v>112</v>
      </c>
      <c r="W21" s="87" t="s">
        <v>113</v>
      </c>
      <c r="X21" s="87" t="s">
        <v>114</v>
      </c>
    </row>
    <row r="22" spans="1:26" x14ac:dyDescent="0.25">
      <c r="A22" s="48">
        <v>45278</v>
      </c>
      <c r="B22" s="49" t="s">
        <v>30</v>
      </c>
      <c r="C22" s="49" t="s">
        <v>37</v>
      </c>
      <c r="D22" s="50">
        <v>3194.2</v>
      </c>
      <c r="F22" s="48">
        <v>45278</v>
      </c>
      <c r="G22" s="49" t="s">
        <v>30</v>
      </c>
      <c r="H22" s="49" t="s">
        <v>37</v>
      </c>
      <c r="I22" s="50">
        <v>3194.2</v>
      </c>
      <c r="J22" s="49"/>
      <c r="K22" s="57"/>
      <c r="L22" s="49"/>
      <c r="M22" s="73" t="s">
        <v>66</v>
      </c>
      <c r="N22" s="74">
        <v>35479</v>
      </c>
      <c r="O22" s="75">
        <v>926</v>
      </c>
      <c r="P22" s="49">
        <v>354</v>
      </c>
      <c r="Q22" s="57">
        <v>19</v>
      </c>
    </row>
    <row r="23" spans="1:26" ht="15.75" thickBot="1" x14ac:dyDescent="0.3">
      <c r="A23" s="48">
        <v>44998</v>
      </c>
      <c r="B23" s="49" t="s">
        <v>30</v>
      </c>
      <c r="C23" s="49" t="s">
        <v>37</v>
      </c>
      <c r="D23" s="50">
        <v>438.43</v>
      </c>
      <c r="F23" s="48">
        <v>44998</v>
      </c>
      <c r="G23" s="49" t="s">
        <v>30</v>
      </c>
      <c r="H23" s="49" t="s">
        <v>37</v>
      </c>
      <c r="I23" s="50">
        <v>438.43</v>
      </c>
      <c r="J23" s="49"/>
      <c r="K23" s="57"/>
      <c r="L23" s="49"/>
      <c r="M23" s="73" t="s">
        <v>67</v>
      </c>
      <c r="N23" s="74">
        <v>35481</v>
      </c>
      <c r="O23" s="75">
        <v>1775</v>
      </c>
      <c r="P23" s="49">
        <v>66</v>
      </c>
      <c r="Q23" s="57">
        <v>12</v>
      </c>
    </row>
    <row r="24" spans="1:26" ht="15.75" thickBot="1" x14ac:dyDescent="0.3">
      <c r="A24" s="65"/>
      <c r="B24" s="66"/>
      <c r="C24" s="62" t="s">
        <v>38</v>
      </c>
      <c r="D24" s="67">
        <f>SUBTOTAL(9,D20:D23)</f>
        <v>7265.26</v>
      </c>
      <c r="F24" s="65"/>
      <c r="G24" s="66"/>
      <c r="H24" s="62" t="s">
        <v>38</v>
      </c>
      <c r="I24" s="67">
        <f>SUBTOTAL(9,I20:I23)</f>
        <v>7265.26</v>
      </c>
      <c r="J24" s="53"/>
      <c r="K24" s="60"/>
      <c r="L24" s="49"/>
      <c r="M24" s="73" t="s">
        <v>68</v>
      </c>
      <c r="N24" s="74">
        <v>35502</v>
      </c>
      <c r="O24" s="75">
        <v>1740</v>
      </c>
      <c r="P24" s="49">
        <v>69</v>
      </c>
      <c r="Q24" s="57">
        <v>59</v>
      </c>
      <c r="S24" s="171" t="s">
        <v>244</v>
      </c>
      <c r="T24" s="172"/>
      <c r="U24" s="172"/>
      <c r="V24" s="172"/>
      <c r="W24" s="172"/>
      <c r="X24" s="172"/>
      <c r="Y24" s="172"/>
      <c r="Z24" s="173"/>
    </row>
    <row r="25" spans="1:26" ht="15.75" thickBot="1" x14ac:dyDescent="0.3">
      <c r="M25" s="77" t="s">
        <v>69</v>
      </c>
      <c r="N25" s="78">
        <v>35457</v>
      </c>
      <c r="O25" s="79">
        <v>1724</v>
      </c>
      <c r="P25" s="53">
        <v>499</v>
      </c>
      <c r="Q25" s="60">
        <v>151</v>
      </c>
      <c r="S25" s="90" t="s">
        <v>85</v>
      </c>
      <c r="T25" s="91" t="s">
        <v>86</v>
      </c>
      <c r="U25" s="91" t="s">
        <v>44</v>
      </c>
      <c r="V25" s="92" t="s">
        <v>87</v>
      </c>
      <c r="W25" s="91" t="s">
        <v>88</v>
      </c>
      <c r="X25" s="91" t="s">
        <v>89</v>
      </c>
      <c r="Y25" s="91" t="s">
        <v>241</v>
      </c>
      <c r="Z25" s="93" t="s">
        <v>242</v>
      </c>
    </row>
    <row r="26" spans="1:26" x14ac:dyDescent="0.25">
      <c r="S26" s="135" t="s">
        <v>98</v>
      </c>
      <c r="T26" s="87" t="s">
        <v>99</v>
      </c>
      <c r="U26" s="87" t="s">
        <v>100</v>
      </c>
      <c r="V26" s="88" t="s">
        <v>101</v>
      </c>
      <c r="W26" s="87" t="s">
        <v>102</v>
      </c>
      <c r="X26" s="87" t="s">
        <v>103</v>
      </c>
      <c r="Y26" s="87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1</v>
      </c>
      <c r="Z26" s="136" t="b">
        <f t="shared" ref="Z26:Z43" si="0">NOT(IF(Y26&gt;1,TRUE,FALSE))</f>
        <v>1</v>
      </c>
    </row>
    <row r="27" spans="1:26" x14ac:dyDescent="0.25">
      <c r="S27" s="135" t="s">
        <v>123</v>
      </c>
      <c r="T27" s="87" t="s">
        <v>124</v>
      </c>
      <c r="U27" s="87" t="s">
        <v>125</v>
      </c>
      <c r="V27" s="88">
        <v>68306</v>
      </c>
      <c r="W27" s="87" t="s">
        <v>35</v>
      </c>
      <c r="X27" s="87" t="s">
        <v>126</v>
      </c>
      <c r="Y27" s="87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2</v>
      </c>
      <c r="Z27" s="136" t="b">
        <f t="shared" si="0"/>
        <v>0</v>
      </c>
    </row>
    <row r="28" spans="1:26" x14ac:dyDescent="0.25">
      <c r="S28" s="135" t="s">
        <v>127</v>
      </c>
      <c r="T28" s="87" t="s">
        <v>128</v>
      </c>
      <c r="U28" s="87" t="s">
        <v>129</v>
      </c>
      <c r="V28" s="88">
        <v>50739</v>
      </c>
      <c r="W28" s="87" t="s">
        <v>35</v>
      </c>
      <c r="X28" s="87" t="s">
        <v>130</v>
      </c>
      <c r="Y28" s="87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2</v>
      </c>
      <c r="Z28" s="136" t="b">
        <f t="shared" si="0"/>
        <v>0</v>
      </c>
    </row>
    <row r="29" spans="1:26" x14ac:dyDescent="0.25">
      <c r="S29" s="135" t="s">
        <v>140</v>
      </c>
      <c r="T29" s="87" t="s">
        <v>141</v>
      </c>
      <c r="U29" s="87" t="s">
        <v>142</v>
      </c>
      <c r="V29" s="88">
        <v>12209</v>
      </c>
      <c r="W29" s="87" t="s">
        <v>35</v>
      </c>
      <c r="X29" s="87" t="s">
        <v>143</v>
      </c>
      <c r="Y29" s="87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2</v>
      </c>
      <c r="Z29" s="136" t="b">
        <f t="shared" si="0"/>
        <v>0</v>
      </c>
    </row>
    <row r="30" spans="1:26" ht="15.75" thickBot="1" x14ac:dyDescent="0.3">
      <c r="S30" s="135" t="s">
        <v>148</v>
      </c>
      <c r="T30" s="87" t="s">
        <v>149</v>
      </c>
      <c r="U30" s="87" t="s">
        <v>150</v>
      </c>
      <c r="V30" s="88">
        <v>1010</v>
      </c>
      <c r="W30" s="87" t="s">
        <v>151</v>
      </c>
      <c r="X30" s="87" t="s">
        <v>152</v>
      </c>
      <c r="Y30" s="87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1</v>
      </c>
      <c r="Z30" s="136" t="b">
        <f t="shared" si="0"/>
        <v>1</v>
      </c>
    </row>
    <row r="31" spans="1:26" ht="15" customHeight="1" thickBot="1" x14ac:dyDescent="0.3">
      <c r="A31" s="132" t="s">
        <v>70</v>
      </c>
      <c r="B31" s="133" t="s">
        <v>71</v>
      </c>
      <c r="C31" s="133" t="s">
        <v>72</v>
      </c>
      <c r="D31" s="133" t="s">
        <v>73</v>
      </c>
      <c r="E31" s="133" t="s">
        <v>74</v>
      </c>
      <c r="F31" s="134" t="s">
        <v>75</v>
      </c>
      <c r="H31" s="119" t="s">
        <v>166</v>
      </c>
      <c r="I31" s="120">
        <v>5</v>
      </c>
      <c r="J31" s="121">
        <v>4</v>
      </c>
      <c r="K31" s="122">
        <v>3</v>
      </c>
      <c r="L31" s="123">
        <v>2</v>
      </c>
      <c r="M31" s="124">
        <v>1</v>
      </c>
      <c r="N31" s="125"/>
      <c r="S31" s="135" t="s">
        <v>109</v>
      </c>
      <c r="T31" s="87" t="s">
        <v>110</v>
      </c>
      <c r="U31" s="87" t="s">
        <v>111</v>
      </c>
      <c r="V31" s="88" t="s">
        <v>112</v>
      </c>
      <c r="W31" s="87" t="s">
        <v>113</v>
      </c>
      <c r="X31" s="87" t="s">
        <v>114</v>
      </c>
      <c r="Y31" s="87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3</v>
      </c>
      <c r="Z31" s="136" t="b">
        <f t="shared" si="0"/>
        <v>0</v>
      </c>
    </row>
    <row r="32" spans="1:26" ht="28.5" customHeight="1" x14ac:dyDescent="0.25">
      <c r="A32" s="131" t="s">
        <v>76</v>
      </c>
      <c r="B32" s="85">
        <v>96</v>
      </c>
      <c r="C32" s="85">
        <v>97</v>
      </c>
      <c r="D32" s="85">
        <v>90</v>
      </c>
      <c r="E32" s="85">
        <v>82</v>
      </c>
      <c r="F32" s="127">
        <f t="shared" ref="F32:F40" si="1">(B32+(C32*3)+D32+(E32*3))/8</f>
        <v>90.375</v>
      </c>
      <c r="H32" s="111" t="s">
        <v>25</v>
      </c>
      <c r="I32" s="112" t="s">
        <v>167</v>
      </c>
      <c r="J32" s="112" t="s">
        <v>168</v>
      </c>
      <c r="K32" s="113" t="s">
        <v>169</v>
      </c>
      <c r="L32" s="112" t="s">
        <v>170</v>
      </c>
      <c r="M32" s="113" t="s">
        <v>171</v>
      </c>
      <c r="N32" s="114" t="s">
        <v>172</v>
      </c>
      <c r="S32" s="135" t="s">
        <v>144</v>
      </c>
      <c r="T32" s="87" t="s">
        <v>243</v>
      </c>
      <c r="U32" s="87" t="s">
        <v>146</v>
      </c>
      <c r="V32" s="88">
        <v>75012</v>
      </c>
      <c r="W32" s="87" t="s">
        <v>107</v>
      </c>
      <c r="X32" s="87" t="s">
        <v>147</v>
      </c>
      <c r="Y32" s="87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1</v>
      </c>
      <c r="Z32" s="136" t="b">
        <f t="shared" si="0"/>
        <v>1</v>
      </c>
    </row>
    <row r="33" spans="1:26" x14ac:dyDescent="0.25">
      <c r="A33" s="126" t="s">
        <v>77</v>
      </c>
      <c r="B33" s="84">
        <v>59</v>
      </c>
      <c r="C33" s="84">
        <v>55</v>
      </c>
      <c r="D33" s="84">
        <v>71</v>
      </c>
      <c r="E33" s="84">
        <v>94</v>
      </c>
      <c r="F33" s="128">
        <f t="shared" si="1"/>
        <v>72.125</v>
      </c>
      <c r="H33" s="23" t="s">
        <v>173</v>
      </c>
      <c r="I33" s="115">
        <v>5</v>
      </c>
      <c r="J33" s="115">
        <v>1</v>
      </c>
      <c r="K33" s="115">
        <v>1</v>
      </c>
      <c r="L33" s="115">
        <v>2</v>
      </c>
      <c r="M33" s="115">
        <v>3</v>
      </c>
      <c r="N33" s="116">
        <f>AVERAGE(I33:M33)</f>
        <v>2.4</v>
      </c>
      <c r="S33" s="135" t="s">
        <v>109</v>
      </c>
      <c r="T33" s="87" t="s">
        <v>110</v>
      </c>
      <c r="U33" s="87" t="s">
        <v>111</v>
      </c>
      <c r="V33" s="88" t="s">
        <v>112</v>
      </c>
      <c r="W33" s="87" t="s">
        <v>113</v>
      </c>
      <c r="X33" s="87" t="s">
        <v>114</v>
      </c>
      <c r="Y33" s="87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3</v>
      </c>
      <c r="Z33" s="136" t="b">
        <f t="shared" si="0"/>
        <v>0</v>
      </c>
    </row>
    <row r="34" spans="1:26" x14ac:dyDescent="0.25">
      <c r="A34" s="126" t="s">
        <v>78</v>
      </c>
      <c r="B34" s="84">
        <v>69</v>
      </c>
      <c r="C34" s="84">
        <v>71</v>
      </c>
      <c r="D34" s="84">
        <v>98</v>
      </c>
      <c r="E34" s="84">
        <v>98</v>
      </c>
      <c r="F34" s="128">
        <f t="shared" si="1"/>
        <v>84.25</v>
      </c>
      <c r="H34" s="23" t="s">
        <v>174</v>
      </c>
      <c r="I34" s="115">
        <v>4</v>
      </c>
      <c r="J34" s="115">
        <v>3</v>
      </c>
      <c r="K34" s="115">
        <v>3</v>
      </c>
      <c r="L34" s="115">
        <v>5</v>
      </c>
      <c r="M34" s="115">
        <v>4</v>
      </c>
      <c r="N34" s="116">
        <f t="shared" ref="N34:N38" si="2">AVERAGE(I34:M34)</f>
        <v>3.8</v>
      </c>
      <c r="S34" s="135" t="s">
        <v>95</v>
      </c>
      <c r="T34" s="87" t="s">
        <v>96</v>
      </c>
      <c r="U34" s="87" t="s">
        <v>92</v>
      </c>
      <c r="V34" s="88">
        <v>5023</v>
      </c>
      <c r="W34" s="87" t="s">
        <v>93</v>
      </c>
      <c r="X34" s="87" t="s">
        <v>97</v>
      </c>
      <c r="Y34" s="87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1</v>
      </c>
      <c r="Z34" s="136" t="b">
        <f t="shared" si="0"/>
        <v>1</v>
      </c>
    </row>
    <row r="35" spans="1:26" x14ac:dyDescent="0.25">
      <c r="A35" s="126" t="s">
        <v>79</v>
      </c>
      <c r="B35" s="84">
        <v>99</v>
      </c>
      <c r="C35" s="84">
        <v>90</v>
      </c>
      <c r="D35" s="84">
        <v>59</v>
      </c>
      <c r="E35" s="84">
        <v>79</v>
      </c>
      <c r="F35" s="128">
        <f t="shared" si="1"/>
        <v>83.125</v>
      </c>
      <c r="H35" s="23" t="s">
        <v>175</v>
      </c>
      <c r="I35" s="115">
        <v>3</v>
      </c>
      <c r="J35" s="115">
        <v>3</v>
      </c>
      <c r="K35" s="115">
        <v>3</v>
      </c>
      <c r="L35" s="115">
        <v>3</v>
      </c>
      <c r="M35" s="115">
        <v>2</v>
      </c>
      <c r="N35" s="116">
        <f t="shared" si="2"/>
        <v>2.8</v>
      </c>
      <c r="S35" s="135" t="s">
        <v>140</v>
      </c>
      <c r="T35" s="87" t="s">
        <v>141</v>
      </c>
      <c r="U35" s="87" t="s">
        <v>142</v>
      </c>
      <c r="V35" s="88">
        <v>12209</v>
      </c>
      <c r="W35" s="87" t="s">
        <v>35</v>
      </c>
      <c r="X35" s="87" t="s">
        <v>143</v>
      </c>
      <c r="Y35" s="87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2</v>
      </c>
      <c r="Z35" s="136" t="b">
        <f t="shared" si="0"/>
        <v>0</v>
      </c>
    </row>
    <row r="36" spans="1:26" x14ac:dyDescent="0.25">
      <c r="A36" s="126" t="s">
        <v>80</v>
      </c>
      <c r="B36" s="84">
        <v>56</v>
      </c>
      <c r="C36" s="84">
        <v>86</v>
      </c>
      <c r="D36" s="84">
        <v>65</v>
      </c>
      <c r="E36" s="84">
        <v>74</v>
      </c>
      <c r="F36" s="128">
        <f t="shared" si="1"/>
        <v>75.125</v>
      </c>
      <c r="H36" s="23" t="s">
        <v>176</v>
      </c>
      <c r="I36" s="115">
        <v>3</v>
      </c>
      <c r="J36" s="115">
        <v>1</v>
      </c>
      <c r="K36" s="115">
        <v>1</v>
      </c>
      <c r="L36" s="115">
        <v>2</v>
      </c>
      <c r="M36" s="115">
        <v>1</v>
      </c>
      <c r="N36" s="116">
        <f t="shared" si="2"/>
        <v>1.6</v>
      </c>
      <c r="S36" s="135" t="s">
        <v>135</v>
      </c>
      <c r="T36" s="87" t="s">
        <v>136</v>
      </c>
      <c r="U36" s="87" t="s">
        <v>137</v>
      </c>
      <c r="V36" s="88">
        <v>1756</v>
      </c>
      <c r="W36" s="87" t="s">
        <v>138</v>
      </c>
      <c r="X36" s="87" t="s">
        <v>139</v>
      </c>
      <c r="Y36" s="87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1</v>
      </c>
      <c r="Z36" s="136" t="b">
        <f t="shared" si="0"/>
        <v>1</v>
      </c>
    </row>
    <row r="37" spans="1:26" x14ac:dyDescent="0.25">
      <c r="A37" s="126" t="s">
        <v>81</v>
      </c>
      <c r="B37" s="84">
        <v>57</v>
      </c>
      <c r="C37" s="84">
        <v>61</v>
      </c>
      <c r="D37" s="84">
        <v>84</v>
      </c>
      <c r="E37" s="84">
        <v>67</v>
      </c>
      <c r="F37" s="128">
        <f t="shared" si="1"/>
        <v>65.625</v>
      </c>
      <c r="H37" s="23" t="s">
        <v>177</v>
      </c>
      <c r="I37" s="115">
        <v>2</v>
      </c>
      <c r="J37" s="115">
        <v>3</v>
      </c>
      <c r="K37" s="115">
        <v>3</v>
      </c>
      <c r="L37" s="115">
        <v>4</v>
      </c>
      <c r="M37" s="115">
        <v>2</v>
      </c>
      <c r="N37" s="116">
        <f t="shared" si="2"/>
        <v>2.8</v>
      </c>
      <c r="S37" s="135" t="s">
        <v>120</v>
      </c>
      <c r="T37" s="87" t="s">
        <v>121</v>
      </c>
      <c r="U37" s="87" t="s">
        <v>92</v>
      </c>
      <c r="V37" s="88">
        <v>5033</v>
      </c>
      <c r="W37" s="87" t="s">
        <v>93</v>
      </c>
      <c r="X37" s="87" t="s">
        <v>122</v>
      </c>
      <c r="Y37" s="87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1</v>
      </c>
      <c r="Z37" s="136" t="b">
        <f t="shared" si="0"/>
        <v>1</v>
      </c>
    </row>
    <row r="38" spans="1:26" ht="15.75" thickBot="1" x14ac:dyDescent="0.3">
      <c r="A38" s="126" t="s">
        <v>82</v>
      </c>
      <c r="B38" s="84">
        <v>55</v>
      </c>
      <c r="C38" s="84">
        <v>86</v>
      </c>
      <c r="D38" s="84">
        <v>59</v>
      </c>
      <c r="E38" s="84">
        <v>86</v>
      </c>
      <c r="F38" s="128">
        <f t="shared" si="1"/>
        <v>78.75</v>
      </c>
      <c r="H38" s="89" t="s">
        <v>178</v>
      </c>
      <c r="I38" s="117">
        <v>3</v>
      </c>
      <c r="J38" s="117">
        <v>2</v>
      </c>
      <c r="K38" s="117">
        <v>2</v>
      </c>
      <c r="L38" s="117">
        <v>1</v>
      </c>
      <c r="M38" s="117">
        <v>5</v>
      </c>
      <c r="N38" s="118">
        <f t="shared" si="2"/>
        <v>2.6</v>
      </c>
      <c r="S38" s="135" t="s">
        <v>104</v>
      </c>
      <c r="T38" s="87" t="s">
        <v>105</v>
      </c>
      <c r="U38" s="87" t="s">
        <v>106</v>
      </c>
      <c r="V38" s="88">
        <v>67000</v>
      </c>
      <c r="W38" s="87" t="s">
        <v>107</v>
      </c>
      <c r="X38" s="87" t="s">
        <v>108</v>
      </c>
      <c r="Y38" s="87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1</v>
      </c>
      <c r="Z38" s="136" t="b">
        <f t="shared" si="0"/>
        <v>1</v>
      </c>
    </row>
    <row r="39" spans="1:26" x14ac:dyDescent="0.25">
      <c r="A39" s="126" t="s">
        <v>83</v>
      </c>
      <c r="B39" s="84">
        <v>89</v>
      </c>
      <c r="C39" s="84">
        <v>91</v>
      </c>
      <c r="D39" s="84">
        <v>91</v>
      </c>
      <c r="E39" s="84">
        <v>81</v>
      </c>
      <c r="F39" s="128">
        <f t="shared" si="1"/>
        <v>87</v>
      </c>
      <c r="S39" s="135" t="s">
        <v>109</v>
      </c>
      <c r="T39" s="87" t="s">
        <v>110</v>
      </c>
      <c r="U39" s="87" t="s">
        <v>111</v>
      </c>
      <c r="V39" s="88" t="s">
        <v>112</v>
      </c>
      <c r="W39" s="87" t="s">
        <v>113</v>
      </c>
      <c r="X39" s="87" t="s">
        <v>114</v>
      </c>
      <c r="Y39" s="87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3</v>
      </c>
      <c r="Z39" s="136" t="b">
        <f t="shared" si="0"/>
        <v>0</v>
      </c>
    </row>
    <row r="40" spans="1:26" x14ac:dyDescent="0.25">
      <c r="A40" s="129" t="s">
        <v>84</v>
      </c>
      <c r="B40" s="86">
        <v>55</v>
      </c>
      <c r="C40" s="86">
        <v>77</v>
      </c>
      <c r="D40" s="86">
        <v>91</v>
      </c>
      <c r="E40" s="86">
        <v>86</v>
      </c>
      <c r="F40" s="130">
        <f t="shared" si="1"/>
        <v>79.375</v>
      </c>
      <c r="S40" s="135" t="s">
        <v>131</v>
      </c>
      <c r="T40" s="87" t="s">
        <v>132</v>
      </c>
      <c r="U40" s="87" t="s">
        <v>133</v>
      </c>
      <c r="V40" s="88">
        <v>1307</v>
      </c>
      <c r="W40" s="87" t="s">
        <v>35</v>
      </c>
      <c r="X40" s="87" t="s">
        <v>134</v>
      </c>
      <c r="Y40" s="87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1</v>
      </c>
      <c r="Z40" s="136" t="b">
        <f t="shared" si="0"/>
        <v>1</v>
      </c>
    </row>
    <row r="41" spans="1:26" x14ac:dyDescent="0.25">
      <c r="S41" s="135" t="s">
        <v>115</v>
      </c>
      <c r="T41" s="87" t="s">
        <v>116</v>
      </c>
      <c r="U41" s="87" t="s">
        <v>117</v>
      </c>
      <c r="V41" s="88">
        <v>5020</v>
      </c>
      <c r="W41" s="87" t="s">
        <v>118</v>
      </c>
      <c r="X41" s="87" t="s">
        <v>119</v>
      </c>
      <c r="Y41" s="87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1</v>
      </c>
      <c r="Z41" s="136" t="b">
        <f t="shared" si="0"/>
        <v>1</v>
      </c>
    </row>
    <row r="42" spans="1:26" x14ac:dyDescent="0.25">
      <c r="S42" s="135" t="s">
        <v>123</v>
      </c>
      <c r="T42" s="87" t="s">
        <v>124</v>
      </c>
      <c r="U42" s="87" t="s">
        <v>125</v>
      </c>
      <c r="V42" s="88">
        <v>68306</v>
      </c>
      <c r="W42" s="87" t="s">
        <v>35</v>
      </c>
      <c r="X42" s="87" t="s">
        <v>126</v>
      </c>
      <c r="Y42" s="87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2</v>
      </c>
      <c r="Z42" s="136" t="b">
        <f t="shared" si="0"/>
        <v>0</v>
      </c>
    </row>
    <row r="43" spans="1:26" ht="15.75" thickBot="1" x14ac:dyDescent="0.3">
      <c r="S43" s="137" t="s">
        <v>127</v>
      </c>
      <c r="T43" s="138" t="s">
        <v>128</v>
      </c>
      <c r="U43" s="138" t="s">
        <v>129</v>
      </c>
      <c r="V43" s="139">
        <v>50739</v>
      </c>
      <c r="W43" s="138" t="s">
        <v>35</v>
      </c>
      <c r="X43" s="138" t="s">
        <v>130</v>
      </c>
      <c r="Y43" s="138">
        <f>COUNTIFS(Table38[Contact Name],Table38[[#This Row],[Contact Name]],Table38[Address],Table38[[#This Row],[Address]],Table38[City],Table38[[#This Row],[City]],Table38[Postal Code],Table38[[#This Row],[Postal Code]],Table38[Country],Table38[[#This Row],[Country]],Table38[Phone],Table38[[#This Row],[Phone]])</f>
        <v>2</v>
      </c>
      <c r="Z43" s="140" t="b">
        <f t="shared" si="0"/>
        <v>0</v>
      </c>
    </row>
    <row r="44" spans="1:26" ht="15.75" thickBot="1" x14ac:dyDescent="0.3">
      <c r="A44" s="107"/>
      <c r="B44" s="104">
        <v>2005</v>
      </c>
      <c r="C44" s="165" t="s">
        <v>153</v>
      </c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7"/>
    </row>
    <row r="45" spans="1:26" x14ac:dyDescent="0.25">
      <c r="A45" s="108" t="s">
        <v>154</v>
      </c>
      <c r="B45" s="95" t="s">
        <v>155</v>
      </c>
      <c r="C45" s="94" t="s">
        <v>156</v>
      </c>
      <c r="D45" s="94" t="s">
        <v>157</v>
      </c>
      <c r="E45" s="94" t="s">
        <v>158</v>
      </c>
      <c r="F45" s="94" t="s">
        <v>159</v>
      </c>
      <c r="G45" s="94" t="s">
        <v>157</v>
      </c>
      <c r="H45" s="94" t="s">
        <v>158</v>
      </c>
      <c r="I45" s="94" t="s">
        <v>160</v>
      </c>
      <c r="J45" s="94" t="s">
        <v>157</v>
      </c>
      <c r="K45" s="94" t="s">
        <v>158</v>
      </c>
      <c r="L45" s="94" t="s">
        <v>155</v>
      </c>
      <c r="M45" s="94" t="s">
        <v>157</v>
      </c>
      <c r="N45" s="95" t="s">
        <v>158</v>
      </c>
    </row>
    <row r="46" spans="1:26" x14ac:dyDescent="0.25">
      <c r="A46" s="109" t="s">
        <v>161</v>
      </c>
      <c r="B46" s="105">
        <v>32</v>
      </c>
      <c r="C46" s="96">
        <v>33</v>
      </c>
      <c r="D46" s="97">
        <f>C46</f>
        <v>33</v>
      </c>
      <c r="E46" s="97">
        <f>C46-B46</f>
        <v>1</v>
      </c>
      <c r="F46" s="96">
        <v>81</v>
      </c>
      <c r="G46" s="97">
        <f>F46</f>
        <v>81</v>
      </c>
      <c r="H46" s="98">
        <f>F46-C46</f>
        <v>48</v>
      </c>
      <c r="I46" s="96">
        <v>72</v>
      </c>
      <c r="J46" s="97">
        <f>I46</f>
        <v>72</v>
      </c>
      <c r="K46" s="97">
        <f>I46-F46</f>
        <v>-9</v>
      </c>
      <c r="L46" s="96">
        <v>56</v>
      </c>
      <c r="M46" s="97">
        <f>L46</f>
        <v>56</v>
      </c>
      <c r="N46" s="99">
        <f>L46-I46</f>
        <v>-16</v>
      </c>
    </row>
    <row r="47" spans="1:26" x14ac:dyDescent="0.25">
      <c r="A47" s="109" t="s">
        <v>162</v>
      </c>
      <c r="B47" s="105">
        <v>26</v>
      </c>
      <c r="C47" s="96">
        <v>29</v>
      </c>
      <c r="D47" s="97">
        <f t="shared" ref="D47:D50" si="3">C47</f>
        <v>29</v>
      </c>
      <c r="E47" s="97">
        <f t="shared" ref="E47:E50" si="4">C47-B47</f>
        <v>3</v>
      </c>
      <c r="F47" s="96">
        <v>30</v>
      </c>
      <c r="G47" s="97">
        <f t="shared" ref="G47:G50" si="5">F47</f>
        <v>30</v>
      </c>
      <c r="H47" s="98">
        <f t="shared" ref="H47:H50" si="6">F47-C47</f>
        <v>1</v>
      </c>
      <c r="I47" s="96">
        <v>42</v>
      </c>
      <c r="J47" s="97">
        <f t="shared" ref="J47:J50" si="7">I47</f>
        <v>42</v>
      </c>
      <c r="K47" s="97">
        <f t="shared" ref="K47:K50" si="8">I47-F47</f>
        <v>12</v>
      </c>
      <c r="L47" s="96">
        <v>69</v>
      </c>
      <c r="M47" s="97">
        <f t="shared" ref="M47:M50" si="9">L47</f>
        <v>69</v>
      </c>
      <c r="N47" s="99">
        <f t="shared" ref="N47:N50" si="10">L47-I47</f>
        <v>27</v>
      </c>
    </row>
    <row r="48" spans="1:26" x14ac:dyDescent="0.25">
      <c r="A48" s="109" t="s">
        <v>163</v>
      </c>
      <c r="B48" s="105">
        <v>49</v>
      </c>
      <c r="C48" s="96">
        <v>62</v>
      </c>
      <c r="D48" s="97">
        <f t="shared" si="3"/>
        <v>62</v>
      </c>
      <c r="E48" s="97">
        <f t="shared" si="4"/>
        <v>13</v>
      </c>
      <c r="F48" s="96">
        <v>70</v>
      </c>
      <c r="G48" s="97">
        <f t="shared" si="5"/>
        <v>70</v>
      </c>
      <c r="H48" s="98">
        <f t="shared" si="6"/>
        <v>8</v>
      </c>
      <c r="I48" s="96">
        <v>43</v>
      </c>
      <c r="J48" s="97">
        <f t="shared" si="7"/>
        <v>43</v>
      </c>
      <c r="K48" s="97">
        <f t="shared" si="8"/>
        <v>-27</v>
      </c>
      <c r="L48" s="96">
        <v>63</v>
      </c>
      <c r="M48" s="97">
        <f t="shared" si="9"/>
        <v>63</v>
      </c>
      <c r="N48" s="99">
        <f t="shared" si="10"/>
        <v>20</v>
      </c>
    </row>
    <row r="49" spans="1:18" x14ac:dyDescent="0.25">
      <c r="A49" s="109" t="s">
        <v>164</v>
      </c>
      <c r="B49" s="105">
        <v>22</v>
      </c>
      <c r="C49" s="96">
        <v>64</v>
      </c>
      <c r="D49" s="97">
        <f t="shared" si="3"/>
        <v>64</v>
      </c>
      <c r="E49" s="97">
        <f t="shared" si="4"/>
        <v>42</v>
      </c>
      <c r="F49" s="96">
        <v>78</v>
      </c>
      <c r="G49" s="97">
        <f t="shared" si="5"/>
        <v>78</v>
      </c>
      <c r="H49" s="98">
        <f t="shared" si="6"/>
        <v>14</v>
      </c>
      <c r="I49" s="96">
        <v>38</v>
      </c>
      <c r="J49" s="97">
        <f t="shared" si="7"/>
        <v>38</v>
      </c>
      <c r="K49" s="97">
        <f t="shared" si="8"/>
        <v>-40</v>
      </c>
      <c r="L49" s="96">
        <v>45</v>
      </c>
      <c r="M49" s="97">
        <f t="shared" si="9"/>
        <v>45</v>
      </c>
      <c r="N49" s="99">
        <f t="shared" si="10"/>
        <v>7</v>
      </c>
    </row>
    <row r="50" spans="1:18" ht="15.75" thickBot="1" x14ac:dyDescent="0.3">
      <c r="A50" s="110" t="s">
        <v>165</v>
      </c>
      <c r="B50" s="106">
        <v>11</v>
      </c>
      <c r="C50" s="100">
        <v>67</v>
      </c>
      <c r="D50" s="101">
        <f t="shared" si="3"/>
        <v>67</v>
      </c>
      <c r="E50" s="101">
        <f t="shared" si="4"/>
        <v>56</v>
      </c>
      <c r="F50" s="100">
        <v>77</v>
      </c>
      <c r="G50" s="101">
        <f t="shared" si="5"/>
        <v>77</v>
      </c>
      <c r="H50" s="102">
        <f t="shared" si="6"/>
        <v>10</v>
      </c>
      <c r="I50" s="100">
        <v>35</v>
      </c>
      <c r="J50" s="101">
        <f t="shared" si="7"/>
        <v>35</v>
      </c>
      <c r="K50" s="101">
        <f t="shared" si="8"/>
        <v>-42</v>
      </c>
      <c r="L50" s="100">
        <v>76</v>
      </c>
      <c r="M50" s="101">
        <f t="shared" si="9"/>
        <v>76</v>
      </c>
      <c r="N50" s="103">
        <f t="shared" si="10"/>
        <v>41</v>
      </c>
    </row>
    <row r="53" spans="1:18" ht="15.75" thickBot="1" x14ac:dyDescent="0.3">
      <c r="K53" s="164"/>
      <c r="L53" s="164"/>
      <c r="M53" s="164"/>
      <c r="N53" s="164"/>
      <c r="O53" s="164"/>
      <c r="P53" s="164"/>
      <c r="Q53" s="164"/>
      <c r="R53" s="164"/>
    </row>
    <row r="54" spans="1:18" ht="26.25" thickBot="1" x14ac:dyDescent="0.3">
      <c r="A54" s="151" t="s">
        <v>180</v>
      </c>
      <c r="B54" s="152" t="s">
        <v>181</v>
      </c>
      <c r="C54" s="153" t="s">
        <v>182</v>
      </c>
      <c r="D54" s="154" t="s">
        <v>183</v>
      </c>
      <c r="E54" s="152" t="s">
        <v>184</v>
      </c>
      <c r="F54" s="154" t="s">
        <v>185</v>
      </c>
      <c r="G54" s="154" t="s">
        <v>186</v>
      </c>
      <c r="H54" s="169" t="s">
        <v>187</v>
      </c>
      <c r="I54" s="170"/>
      <c r="K54" s="159" t="s">
        <v>88</v>
      </c>
      <c r="L54" s="161" t="s">
        <v>230</v>
      </c>
      <c r="M54" s="160" t="s">
        <v>28</v>
      </c>
      <c r="N54" s="160" t="s">
        <v>30</v>
      </c>
      <c r="O54" s="160" t="s">
        <v>33</v>
      </c>
      <c r="P54" s="160" t="s">
        <v>231</v>
      </c>
      <c r="Q54" s="161" t="s">
        <v>232</v>
      </c>
      <c r="R54" s="164"/>
    </row>
    <row r="55" spans="1:18" x14ac:dyDescent="0.25">
      <c r="A55" s="141" t="s">
        <v>188</v>
      </c>
      <c r="B55" s="142" t="s">
        <v>151</v>
      </c>
      <c r="C55" s="143">
        <v>6959.8032000000003</v>
      </c>
      <c r="D55" s="144">
        <f t="shared" ref="D55:D76" si="11">C55</f>
        <v>6959.8032000000003</v>
      </c>
      <c r="E55" s="144">
        <f t="shared" ref="E55:E76" si="12">C55</f>
        <v>6959.8032000000003</v>
      </c>
      <c r="F55" s="144">
        <f t="shared" ref="F55:F76" si="13">C55</f>
        <v>6959.8032000000003</v>
      </c>
      <c r="G55" s="144">
        <f t="shared" ref="G55:G76" si="14">C55</f>
        <v>6959.8032000000003</v>
      </c>
      <c r="H55" s="144">
        <f t="shared" ref="H55:H76" si="15">C55</f>
        <v>6959.8032000000003</v>
      </c>
      <c r="I55" s="145">
        <f t="shared" ref="I55:I76" si="16">C55</f>
        <v>6959.8032000000003</v>
      </c>
      <c r="K55" s="155" t="s">
        <v>32</v>
      </c>
      <c r="L55" s="162" t="s">
        <v>233</v>
      </c>
      <c r="M55" s="96">
        <v>32726</v>
      </c>
      <c r="N55" s="96">
        <v>38483</v>
      </c>
      <c r="O55" s="96">
        <v>33016</v>
      </c>
      <c r="P55" s="96">
        <v>19474</v>
      </c>
      <c r="Q55" s="156">
        <f t="shared" ref="Q55:Q74" si="17">SUM(M55:P55)</f>
        <v>123699</v>
      </c>
      <c r="R55" s="164"/>
    </row>
    <row r="56" spans="1:18" x14ac:dyDescent="0.25">
      <c r="A56" s="141" t="s">
        <v>189</v>
      </c>
      <c r="B56" s="142" t="s">
        <v>190</v>
      </c>
      <c r="C56" s="143">
        <v>8078.4192000000003</v>
      </c>
      <c r="D56" s="144">
        <f t="shared" si="11"/>
        <v>8078.4192000000003</v>
      </c>
      <c r="E56" s="144">
        <f t="shared" si="12"/>
        <v>8078.4192000000003</v>
      </c>
      <c r="F56" s="144">
        <f t="shared" si="13"/>
        <v>8078.4192000000003</v>
      </c>
      <c r="G56" s="144">
        <f t="shared" si="14"/>
        <v>8078.4192000000003</v>
      </c>
      <c r="H56" s="144">
        <f t="shared" si="15"/>
        <v>8078.4192000000003</v>
      </c>
      <c r="I56" s="145">
        <f t="shared" si="16"/>
        <v>8078.4192000000003</v>
      </c>
      <c r="K56" s="155" t="s">
        <v>32</v>
      </c>
      <c r="L56" s="162" t="s">
        <v>234</v>
      </c>
      <c r="M56" s="96">
        <v>34733</v>
      </c>
      <c r="N56" s="96">
        <v>37971</v>
      </c>
      <c r="O56" s="96">
        <v>32236</v>
      </c>
      <c r="P56" s="96">
        <v>16734</v>
      </c>
      <c r="Q56" s="156">
        <f t="shared" si="17"/>
        <v>121674</v>
      </c>
      <c r="R56" s="164"/>
    </row>
    <row r="57" spans="1:18" x14ac:dyDescent="0.25">
      <c r="A57" s="141" t="s">
        <v>191</v>
      </c>
      <c r="B57" s="142" t="s">
        <v>192</v>
      </c>
      <c r="C57" s="143">
        <v>5121.8591999999999</v>
      </c>
      <c r="D57" s="144">
        <f t="shared" si="11"/>
        <v>5121.8591999999999</v>
      </c>
      <c r="E57" s="144">
        <f t="shared" si="12"/>
        <v>5121.8591999999999</v>
      </c>
      <c r="F57" s="144">
        <f t="shared" si="13"/>
        <v>5121.8591999999999</v>
      </c>
      <c r="G57" s="144">
        <f t="shared" si="14"/>
        <v>5121.8591999999999</v>
      </c>
      <c r="H57" s="144">
        <f t="shared" si="15"/>
        <v>5121.8591999999999</v>
      </c>
      <c r="I57" s="145">
        <f t="shared" si="16"/>
        <v>5121.8591999999999</v>
      </c>
      <c r="K57" s="155" t="s">
        <v>235</v>
      </c>
      <c r="L57" s="162" t="s">
        <v>233</v>
      </c>
      <c r="M57" s="96">
        <v>31062</v>
      </c>
      <c r="N57" s="96">
        <v>73611</v>
      </c>
      <c r="O57" s="96">
        <v>61085</v>
      </c>
      <c r="P57" s="96">
        <v>45120</v>
      </c>
      <c r="Q57" s="156">
        <f t="shared" si="17"/>
        <v>210878</v>
      </c>
      <c r="R57" s="164"/>
    </row>
    <row r="58" spans="1:18" x14ac:dyDescent="0.25">
      <c r="A58" s="141" t="s">
        <v>193</v>
      </c>
      <c r="B58" s="142" t="s">
        <v>93</v>
      </c>
      <c r="C58" s="143">
        <v>5699.76</v>
      </c>
      <c r="D58" s="144">
        <f t="shared" si="11"/>
        <v>5699.76</v>
      </c>
      <c r="E58" s="144">
        <f t="shared" si="12"/>
        <v>5699.76</v>
      </c>
      <c r="F58" s="144">
        <f t="shared" si="13"/>
        <v>5699.76</v>
      </c>
      <c r="G58" s="144">
        <f t="shared" si="14"/>
        <v>5699.76</v>
      </c>
      <c r="H58" s="144">
        <f t="shared" si="15"/>
        <v>5699.76</v>
      </c>
      <c r="I58" s="145">
        <f t="shared" si="16"/>
        <v>5699.76</v>
      </c>
      <c r="K58" s="155" t="s">
        <v>235</v>
      </c>
      <c r="L58" s="162" t="s">
        <v>234</v>
      </c>
      <c r="M58" s="96">
        <v>45389</v>
      </c>
      <c r="N58" s="96">
        <v>22189</v>
      </c>
      <c r="O58" s="96">
        <v>22040</v>
      </c>
      <c r="P58" s="96">
        <v>60116</v>
      </c>
      <c r="Q58" s="156">
        <f t="shared" si="17"/>
        <v>149734</v>
      </c>
      <c r="R58" s="164"/>
    </row>
    <row r="59" spans="1:18" x14ac:dyDescent="0.25">
      <c r="A59" s="141" t="s">
        <v>194</v>
      </c>
      <c r="B59" s="142" t="s">
        <v>195</v>
      </c>
      <c r="C59" s="143">
        <v>3763.9751999999999</v>
      </c>
      <c r="D59" s="144">
        <f t="shared" si="11"/>
        <v>3763.9751999999999</v>
      </c>
      <c r="E59" s="144">
        <f t="shared" si="12"/>
        <v>3763.9751999999999</v>
      </c>
      <c r="F59" s="144">
        <f t="shared" si="13"/>
        <v>3763.9751999999999</v>
      </c>
      <c r="G59" s="144">
        <f t="shared" si="14"/>
        <v>3763.9751999999999</v>
      </c>
      <c r="H59" s="144">
        <f t="shared" si="15"/>
        <v>3763.9751999999999</v>
      </c>
      <c r="I59" s="145">
        <f t="shared" si="16"/>
        <v>3763.9751999999999</v>
      </c>
      <c r="K59" s="155" t="s">
        <v>107</v>
      </c>
      <c r="L59" s="162" t="s">
        <v>236</v>
      </c>
      <c r="M59" s="96">
        <v>63539</v>
      </c>
      <c r="N59" s="96">
        <v>50602</v>
      </c>
      <c r="O59" s="96">
        <v>25347</v>
      </c>
      <c r="P59" s="96">
        <v>21991</v>
      </c>
      <c r="Q59" s="156">
        <f t="shared" si="17"/>
        <v>161479</v>
      </c>
      <c r="R59" s="164"/>
    </row>
    <row r="60" spans="1:18" x14ac:dyDescent="0.25">
      <c r="A60" s="141" t="s">
        <v>196</v>
      </c>
      <c r="B60" s="142" t="s">
        <v>197</v>
      </c>
      <c r="C60" s="143">
        <v>8847.7343999999994</v>
      </c>
      <c r="D60" s="144">
        <f t="shared" si="11"/>
        <v>8847.7343999999994</v>
      </c>
      <c r="E60" s="144">
        <f t="shared" si="12"/>
        <v>8847.7343999999994</v>
      </c>
      <c r="F60" s="144">
        <f t="shared" si="13"/>
        <v>8847.7343999999994</v>
      </c>
      <c r="G60" s="144">
        <f t="shared" si="14"/>
        <v>8847.7343999999994</v>
      </c>
      <c r="H60" s="144">
        <f t="shared" si="15"/>
        <v>8847.7343999999994</v>
      </c>
      <c r="I60" s="145">
        <f t="shared" si="16"/>
        <v>8847.7343999999994</v>
      </c>
      <c r="K60" s="155" t="s">
        <v>107</v>
      </c>
      <c r="L60" s="162" t="s">
        <v>237</v>
      </c>
      <c r="M60" s="96">
        <v>49382</v>
      </c>
      <c r="N60" s="96">
        <v>39100</v>
      </c>
      <c r="O60" s="96">
        <v>55406</v>
      </c>
      <c r="P60" s="96">
        <v>31810</v>
      </c>
      <c r="Q60" s="156">
        <f t="shared" si="17"/>
        <v>175698</v>
      </c>
      <c r="R60" s="164"/>
    </row>
    <row r="61" spans="1:18" x14ac:dyDescent="0.25">
      <c r="A61" s="141" t="s">
        <v>198</v>
      </c>
      <c r="B61" s="142" t="s">
        <v>199</v>
      </c>
      <c r="C61" s="143">
        <v>4195.8768</v>
      </c>
      <c r="D61" s="144">
        <f t="shared" si="11"/>
        <v>4195.8768</v>
      </c>
      <c r="E61" s="144">
        <f t="shared" si="12"/>
        <v>4195.8768</v>
      </c>
      <c r="F61" s="144">
        <f t="shared" si="13"/>
        <v>4195.8768</v>
      </c>
      <c r="G61" s="144">
        <f t="shared" si="14"/>
        <v>4195.8768</v>
      </c>
      <c r="H61" s="144">
        <f t="shared" si="15"/>
        <v>4195.8768</v>
      </c>
      <c r="I61" s="145">
        <f t="shared" si="16"/>
        <v>4195.8768</v>
      </c>
      <c r="K61" s="155" t="s">
        <v>238</v>
      </c>
      <c r="L61" s="162" t="s">
        <v>233</v>
      </c>
      <c r="M61" s="96">
        <v>21842</v>
      </c>
      <c r="N61" s="96">
        <v>62310</v>
      </c>
      <c r="O61" s="96">
        <v>42256</v>
      </c>
      <c r="P61" s="96">
        <v>19191</v>
      </c>
      <c r="Q61" s="156">
        <f t="shared" si="17"/>
        <v>145599</v>
      </c>
      <c r="R61" s="164"/>
    </row>
    <row r="62" spans="1:18" x14ac:dyDescent="0.25">
      <c r="A62" s="141" t="s">
        <v>200</v>
      </c>
      <c r="B62" s="142" t="s">
        <v>201</v>
      </c>
      <c r="C62" s="143">
        <v>6768.0839999999998</v>
      </c>
      <c r="D62" s="144">
        <f t="shared" si="11"/>
        <v>6768.0839999999998</v>
      </c>
      <c r="E62" s="144">
        <f t="shared" si="12"/>
        <v>6768.0839999999998</v>
      </c>
      <c r="F62" s="144">
        <f t="shared" si="13"/>
        <v>6768.0839999999998</v>
      </c>
      <c r="G62" s="144">
        <f t="shared" si="14"/>
        <v>6768.0839999999998</v>
      </c>
      <c r="H62" s="144">
        <f t="shared" si="15"/>
        <v>6768.0839999999998</v>
      </c>
      <c r="I62" s="145">
        <f t="shared" si="16"/>
        <v>6768.0839999999998</v>
      </c>
      <c r="K62" s="155" t="s">
        <v>238</v>
      </c>
      <c r="L62" s="162" t="s">
        <v>234</v>
      </c>
      <c r="M62" s="96">
        <v>15566</v>
      </c>
      <c r="N62" s="96">
        <v>28321</v>
      </c>
      <c r="O62" s="96">
        <v>21355</v>
      </c>
      <c r="P62" s="96">
        <v>47141</v>
      </c>
      <c r="Q62" s="156">
        <f t="shared" si="17"/>
        <v>112383</v>
      </c>
      <c r="R62" s="164"/>
    </row>
    <row r="63" spans="1:18" x14ac:dyDescent="0.25">
      <c r="A63" s="141" t="s">
        <v>202</v>
      </c>
      <c r="B63" s="142" t="s">
        <v>203</v>
      </c>
      <c r="C63" s="143">
        <v>5029.2</v>
      </c>
      <c r="D63" s="144">
        <f t="shared" si="11"/>
        <v>5029.2</v>
      </c>
      <c r="E63" s="144">
        <f t="shared" si="12"/>
        <v>5029.2</v>
      </c>
      <c r="F63" s="144">
        <f t="shared" si="13"/>
        <v>5029.2</v>
      </c>
      <c r="G63" s="144">
        <f t="shared" si="14"/>
        <v>5029.2</v>
      </c>
      <c r="H63" s="144">
        <f t="shared" si="15"/>
        <v>5029.2</v>
      </c>
      <c r="I63" s="145">
        <f t="shared" si="16"/>
        <v>5029.2</v>
      </c>
      <c r="K63" s="155" t="s">
        <v>29</v>
      </c>
      <c r="L63" s="162" t="s">
        <v>236</v>
      </c>
      <c r="M63" s="96">
        <v>63332</v>
      </c>
      <c r="N63" s="96">
        <v>70239</v>
      </c>
      <c r="O63" s="96">
        <v>61149</v>
      </c>
      <c r="P63" s="96">
        <v>56706</v>
      </c>
      <c r="Q63" s="156">
        <f t="shared" si="17"/>
        <v>251426</v>
      </c>
      <c r="R63" s="164"/>
    </row>
    <row r="64" spans="1:18" x14ac:dyDescent="0.25">
      <c r="A64" s="141" t="s">
        <v>204</v>
      </c>
      <c r="B64" s="142" t="s">
        <v>205</v>
      </c>
      <c r="C64" s="143">
        <v>4163.8728000000001</v>
      </c>
      <c r="D64" s="144">
        <f t="shared" si="11"/>
        <v>4163.8728000000001</v>
      </c>
      <c r="E64" s="144">
        <f t="shared" si="12"/>
        <v>4163.8728000000001</v>
      </c>
      <c r="F64" s="144">
        <f t="shared" si="13"/>
        <v>4163.8728000000001</v>
      </c>
      <c r="G64" s="144">
        <f t="shared" si="14"/>
        <v>4163.8728000000001</v>
      </c>
      <c r="H64" s="144">
        <f t="shared" si="15"/>
        <v>4163.8728000000001</v>
      </c>
      <c r="I64" s="145">
        <f t="shared" si="16"/>
        <v>4163.8728000000001</v>
      </c>
      <c r="K64" s="155" t="s">
        <v>29</v>
      </c>
      <c r="L64" s="162" t="s">
        <v>237</v>
      </c>
      <c r="M64" s="96">
        <v>21386</v>
      </c>
      <c r="N64" s="96">
        <v>29939</v>
      </c>
      <c r="O64" s="96">
        <v>63308</v>
      </c>
      <c r="P64" s="96">
        <v>47036</v>
      </c>
      <c r="Q64" s="156">
        <f t="shared" si="17"/>
        <v>161669</v>
      </c>
      <c r="R64" s="164"/>
    </row>
    <row r="65" spans="1:18" x14ac:dyDescent="0.25">
      <c r="A65" s="141" t="s">
        <v>206</v>
      </c>
      <c r="B65" s="142" t="s">
        <v>207</v>
      </c>
      <c r="C65" s="143">
        <v>8610.6</v>
      </c>
      <c r="D65" s="144">
        <f t="shared" si="11"/>
        <v>8610.6</v>
      </c>
      <c r="E65" s="144">
        <f t="shared" si="12"/>
        <v>8610.6</v>
      </c>
      <c r="F65" s="144">
        <f t="shared" si="13"/>
        <v>8610.6</v>
      </c>
      <c r="G65" s="144">
        <f t="shared" si="14"/>
        <v>8610.6</v>
      </c>
      <c r="H65" s="144">
        <f t="shared" si="15"/>
        <v>8610.6</v>
      </c>
      <c r="I65" s="145">
        <f t="shared" si="16"/>
        <v>8610.6</v>
      </c>
      <c r="K65" s="155" t="s">
        <v>37</v>
      </c>
      <c r="L65" s="162" t="s">
        <v>239</v>
      </c>
      <c r="M65" s="96">
        <v>10471</v>
      </c>
      <c r="N65" s="96">
        <v>15781</v>
      </c>
      <c r="O65" s="96">
        <v>44755</v>
      </c>
      <c r="P65" s="96">
        <v>64064</v>
      </c>
      <c r="Q65" s="156">
        <f t="shared" si="17"/>
        <v>135071</v>
      </c>
      <c r="R65" s="164"/>
    </row>
    <row r="66" spans="1:18" x14ac:dyDescent="0.25">
      <c r="A66" s="141" t="s">
        <v>208</v>
      </c>
      <c r="B66" s="142" t="s">
        <v>209</v>
      </c>
      <c r="C66" s="143">
        <v>8597.7983999999997</v>
      </c>
      <c r="D66" s="144">
        <f t="shared" si="11"/>
        <v>8597.7983999999997</v>
      </c>
      <c r="E66" s="144">
        <f t="shared" si="12"/>
        <v>8597.7983999999997</v>
      </c>
      <c r="F66" s="144">
        <f t="shared" si="13"/>
        <v>8597.7983999999997</v>
      </c>
      <c r="G66" s="144">
        <f t="shared" si="14"/>
        <v>8597.7983999999997</v>
      </c>
      <c r="H66" s="144">
        <f t="shared" si="15"/>
        <v>8597.7983999999997</v>
      </c>
      <c r="I66" s="145">
        <f t="shared" si="16"/>
        <v>8597.7983999999997</v>
      </c>
      <c r="K66" s="155" t="s">
        <v>37</v>
      </c>
      <c r="L66" s="162" t="s">
        <v>234</v>
      </c>
      <c r="M66" s="96">
        <v>40282</v>
      </c>
      <c r="N66" s="96">
        <v>36045</v>
      </c>
      <c r="O66" s="96">
        <v>35135</v>
      </c>
      <c r="P66" s="96">
        <v>32748</v>
      </c>
      <c r="Q66" s="156">
        <f t="shared" si="17"/>
        <v>144210</v>
      </c>
      <c r="R66" s="164"/>
    </row>
    <row r="67" spans="1:18" x14ac:dyDescent="0.25">
      <c r="A67" s="141" t="s">
        <v>210</v>
      </c>
      <c r="B67" s="142" t="s">
        <v>211</v>
      </c>
      <c r="C67" s="143">
        <v>5894.8320000000003</v>
      </c>
      <c r="D67" s="144">
        <f t="shared" si="11"/>
        <v>5894.8320000000003</v>
      </c>
      <c r="E67" s="144">
        <f t="shared" si="12"/>
        <v>5894.8320000000003</v>
      </c>
      <c r="F67" s="144">
        <f t="shared" si="13"/>
        <v>5894.8320000000003</v>
      </c>
      <c r="G67" s="144">
        <f t="shared" si="14"/>
        <v>5894.8320000000003</v>
      </c>
      <c r="H67" s="144">
        <f t="shared" si="15"/>
        <v>5894.8320000000003</v>
      </c>
      <c r="I67" s="145">
        <f t="shared" si="16"/>
        <v>5894.8320000000003</v>
      </c>
      <c r="K67" s="155" t="s">
        <v>35</v>
      </c>
      <c r="L67" s="162" t="s">
        <v>236</v>
      </c>
      <c r="M67" s="96">
        <v>60161</v>
      </c>
      <c r="N67" s="96">
        <v>32055</v>
      </c>
      <c r="O67" s="96">
        <v>24207</v>
      </c>
      <c r="P67" s="96">
        <v>26952</v>
      </c>
      <c r="Q67" s="156">
        <f t="shared" si="17"/>
        <v>143375</v>
      </c>
      <c r="R67" s="164"/>
    </row>
    <row r="68" spans="1:18" x14ac:dyDescent="0.25">
      <c r="A68" s="141" t="s">
        <v>212</v>
      </c>
      <c r="B68" s="142" t="s">
        <v>213</v>
      </c>
      <c r="C68" s="143">
        <v>4101.0839999999998</v>
      </c>
      <c r="D68" s="144">
        <f t="shared" si="11"/>
        <v>4101.0839999999998</v>
      </c>
      <c r="E68" s="144">
        <f t="shared" si="12"/>
        <v>4101.0839999999998</v>
      </c>
      <c r="F68" s="144">
        <f t="shared" si="13"/>
        <v>4101.0839999999998</v>
      </c>
      <c r="G68" s="144">
        <f t="shared" si="14"/>
        <v>4101.0839999999998</v>
      </c>
      <c r="H68" s="144">
        <f t="shared" si="15"/>
        <v>4101.0839999999998</v>
      </c>
      <c r="I68" s="145">
        <f t="shared" si="16"/>
        <v>4101.0839999999998</v>
      </c>
      <c r="K68" s="155" t="s">
        <v>35</v>
      </c>
      <c r="L68" s="162" t="s">
        <v>237</v>
      </c>
      <c r="M68" s="96">
        <v>70606</v>
      </c>
      <c r="N68" s="96">
        <v>58763</v>
      </c>
      <c r="O68" s="96">
        <v>65356</v>
      </c>
      <c r="P68" s="96">
        <v>15132</v>
      </c>
      <c r="Q68" s="156">
        <f t="shared" si="17"/>
        <v>209857</v>
      </c>
      <c r="R68" s="164"/>
    </row>
    <row r="69" spans="1:18" x14ac:dyDescent="0.25">
      <c r="A69" s="141" t="s">
        <v>214</v>
      </c>
      <c r="B69" s="142" t="s">
        <v>215</v>
      </c>
      <c r="C69" s="143">
        <v>6050.28</v>
      </c>
      <c r="D69" s="144">
        <f t="shared" si="11"/>
        <v>6050.28</v>
      </c>
      <c r="E69" s="144">
        <f t="shared" si="12"/>
        <v>6050.28</v>
      </c>
      <c r="F69" s="144">
        <f t="shared" si="13"/>
        <v>6050.28</v>
      </c>
      <c r="G69" s="144">
        <f t="shared" si="14"/>
        <v>6050.28</v>
      </c>
      <c r="H69" s="144">
        <f t="shared" si="15"/>
        <v>6050.28</v>
      </c>
      <c r="I69" s="145">
        <f t="shared" si="16"/>
        <v>6050.28</v>
      </c>
      <c r="K69" s="155" t="s">
        <v>113</v>
      </c>
      <c r="L69" s="162" t="s">
        <v>233</v>
      </c>
      <c r="M69" s="96">
        <v>13522</v>
      </c>
      <c r="N69" s="96">
        <v>36363</v>
      </c>
      <c r="O69" s="96">
        <v>24925</v>
      </c>
      <c r="P69" s="96">
        <v>56741</v>
      </c>
      <c r="Q69" s="156">
        <f t="shared" si="17"/>
        <v>131551</v>
      </c>
      <c r="R69" s="164"/>
    </row>
    <row r="70" spans="1:18" x14ac:dyDescent="0.25">
      <c r="A70" s="141" t="s">
        <v>216</v>
      </c>
      <c r="B70" s="142" t="s">
        <v>217</v>
      </c>
      <c r="C70" s="143">
        <v>6193.5360000000001</v>
      </c>
      <c r="D70" s="144">
        <f t="shared" si="11"/>
        <v>6193.5360000000001</v>
      </c>
      <c r="E70" s="144">
        <f t="shared" si="12"/>
        <v>6193.5360000000001</v>
      </c>
      <c r="F70" s="144">
        <f t="shared" si="13"/>
        <v>6193.5360000000001</v>
      </c>
      <c r="G70" s="144">
        <f t="shared" si="14"/>
        <v>6193.5360000000001</v>
      </c>
      <c r="H70" s="144">
        <f t="shared" si="15"/>
        <v>6193.5360000000001</v>
      </c>
      <c r="I70" s="145">
        <f t="shared" si="16"/>
        <v>6193.5360000000001</v>
      </c>
      <c r="K70" s="155" t="s">
        <v>113</v>
      </c>
      <c r="L70" s="162" t="s">
        <v>234</v>
      </c>
      <c r="M70" s="96">
        <v>50055</v>
      </c>
      <c r="N70" s="96">
        <v>28828</v>
      </c>
      <c r="O70" s="96">
        <v>28333</v>
      </c>
      <c r="P70" s="96">
        <v>49805</v>
      </c>
      <c r="Q70" s="156">
        <f t="shared" si="17"/>
        <v>157021</v>
      </c>
      <c r="R70" s="164"/>
    </row>
    <row r="71" spans="1:18" x14ac:dyDescent="0.25">
      <c r="A71" s="141" t="s">
        <v>218</v>
      </c>
      <c r="B71" s="142" t="s">
        <v>219</v>
      </c>
      <c r="C71" s="143">
        <v>4807.0007999999998</v>
      </c>
      <c r="D71" s="144">
        <f t="shared" si="11"/>
        <v>4807.0007999999998</v>
      </c>
      <c r="E71" s="144">
        <f t="shared" si="12"/>
        <v>4807.0007999999998</v>
      </c>
      <c r="F71" s="144">
        <f t="shared" si="13"/>
        <v>4807.0007999999998</v>
      </c>
      <c r="G71" s="144">
        <f t="shared" si="14"/>
        <v>4807.0007999999998</v>
      </c>
      <c r="H71" s="144">
        <f t="shared" si="15"/>
        <v>4807.0007999999998</v>
      </c>
      <c r="I71" s="145">
        <f t="shared" si="16"/>
        <v>4807.0007999999998</v>
      </c>
      <c r="K71" s="155" t="s">
        <v>240</v>
      </c>
      <c r="L71" s="162" t="s">
        <v>233</v>
      </c>
      <c r="M71" s="96">
        <v>57008</v>
      </c>
      <c r="N71" s="96">
        <v>65101</v>
      </c>
      <c r="O71" s="96">
        <v>73444</v>
      </c>
      <c r="P71" s="96">
        <v>29043</v>
      </c>
      <c r="Q71" s="156">
        <f t="shared" si="17"/>
        <v>224596</v>
      </c>
      <c r="R71" s="164"/>
    </row>
    <row r="72" spans="1:18" x14ac:dyDescent="0.25">
      <c r="A72" s="141" t="s">
        <v>220</v>
      </c>
      <c r="B72" s="142" t="s">
        <v>221</v>
      </c>
      <c r="C72" s="143">
        <v>4633.8743999999997</v>
      </c>
      <c r="D72" s="144">
        <f t="shared" si="11"/>
        <v>4633.8743999999997</v>
      </c>
      <c r="E72" s="144">
        <f t="shared" si="12"/>
        <v>4633.8743999999997</v>
      </c>
      <c r="F72" s="144">
        <f t="shared" si="13"/>
        <v>4633.8743999999997</v>
      </c>
      <c r="G72" s="144">
        <f t="shared" si="14"/>
        <v>4633.8743999999997</v>
      </c>
      <c r="H72" s="144">
        <f t="shared" si="15"/>
        <v>4633.8743999999997</v>
      </c>
      <c r="I72" s="145">
        <f t="shared" si="16"/>
        <v>4633.8743999999997</v>
      </c>
      <c r="K72" s="155" t="s">
        <v>240</v>
      </c>
      <c r="L72" s="162" t="s">
        <v>239</v>
      </c>
      <c r="M72" s="96">
        <v>52202</v>
      </c>
      <c r="N72" s="96">
        <v>60639</v>
      </c>
      <c r="O72" s="96">
        <v>38777</v>
      </c>
      <c r="P72" s="96">
        <v>52787</v>
      </c>
      <c r="Q72" s="156">
        <f t="shared" si="17"/>
        <v>204405</v>
      </c>
    </row>
    <row r="73" spans="1:18" x14ac:dyDescent="0.25">
      <c r="A73" s="141" t="s">
        <v>222</v>
      </c>
      <c r="B73" s="142" t="s">
        <v>223</v>
      </c>
      <c r="C73" s="143">
        <v>6879.9456</v>
      </c>
      <c r="D73" s="144">
        <f t="shared" si="11"/>
        <v>6879.9456</v>
      </c>
      <c r="E73" s="144">
        <f t="shared" si="12"/>
        <v>6879.9456</v>
      </c>
      <c r="F73" s="144">
        <f t="shared" si="13"/>
        <v>6879.9456</v>
      </c>
      <c r="G73" s="144">
        <f t="shared" si="14"/>
        <v>6879.9456</v>
      </c>
      <c r="H73" s="144">
        <f t="shared" si="15"/>
        <v>6879.9456</v>
      </c>
      <c r="I73" s="145">
        <f t="shared" si="16"/>
        <v>6879.9456</v>
      </c>
      <c r="K73" s="155" t="s">
        <v>102</v>
      </c>
      <c r="L73" s="162" t="s">
        <v>239</v>
      </c>
      <c r="M73" s="96">
        <v>65925</v>
      </c>
      <c r="N73" s="96">
        <v>10865</v>
      </c>
      <c r="O73" s="96">
        <v>41532</v>
      </c>
      <c r="P73" s="96">
        <v>10731</v>
      </c>
      <c r="Q73" s="156">
        <f t="shared" si="17"/>
        <v>129053</v>
      </c>
    </row>
    <row r="74" spans="1:18" ht="15.75" thickBot="1" x14ac:dyDescent="0.3">
      <c r="A74" s="141" t="s">
        <v>224</v>
      </c>
      <c r="B74" s="142" t="s">
        <v>225</v>
      </c>
      <c r="C74" s="143">
        <v>4260.1584000000003</v>
      </c>
      <c r="D74" s="144">
        <f t="shared" si="11"/>
        <v>4260.1584000000003</v>
      </c>
      <c r="E74" s="144">
        <f t="shared" si="12"/>
        <v>4260.1584000000003</v>
      </c>
      <c r="F74" s="144">
        <f t="shared" si="13"/>
        <v>4260.1584000000003</v>
      </c>
      <c r="G74" s="144">
        <f t="shared" si="14"/>
        <v>4260.1584000000003</v>
      </c>
      <c r="H74" s="144">
        <f t="shared" si="15"/>
        <v>4260.1584000000003</v>
      </c>
      <c r="I74" s="145">
        <f t="shared" si="16"/>
        <v>4260.1584000000003</v>
      </c>
      <c r="K74" s="157" t="s">
        <v>102</v>
      </c>
      <c r="L74" s="163" t="s">
        <v>234</v>
      </c>
      <c r="M74" s="100">
        <v>61525</v>
      </c>
      <c r="N74" s="100">
        <v>22930</v>
      </c>
      <c r="O74" s="100">
        <v>10785</v>
      </c>
      <c r="P74" s="100">
        <v>60148</v>
      </c>
      <c r="Q74" s="158">
        <f t="shared" si="17"/>
        <v>155388</v>
      </c>
    </row>
    <row r="75" spans="1:18" x14ac:dyDescent="0.25">
      <c r="A75" s="141" t="s">
        <v>226</v>
      </c>
      <c r="B75" s="142" t="s">
        <v>227</v>
      </c>
      <c r="C75" s="143">
        <v>6519.9768000000004</v>
      </c>
      <c r="D75" s="144">
        <f t="shared" si="11"/>
        <v>6519.9768000000004</v>
      </c>
      <c r="E75" s="144">
        <f t="shared" si="12"/>
        <v>6519.9768000000004</v>
      </c>
      <c r="F75" s="144">
        <f t="shared" si="13"/>
        <v>6519.9768000000004</v>
      </c>
      <c r="G75" s="144">
        <f t="shared" si="14"/>
        <v>6519.9768000000004</v>
      </c>
      <c r="H75" s="144">
        <f t="shared" si="15"/>
        <v>6519.9768000000004</v>
      </c>
      <c r="I75" s="145">
        <f t="shared" si="16"/>
        <v>6519.9768000000004</v>
      </c>
    </row>
    <row r="76" spans="1:18" ht="15.75" thickBot="1" x14ac:dyDescent="0.3">
      <c r="A76" s="146" t="s">
        <v>228</v>
      </c>
      <c r="B76" s="147" t="s">
        <v>229</v>
      </c>
      <c r="C76" s="148">
        <v>5140.1472000000003</v>
      </c>
      <c r="D76" s="149">
        <f t="shared" si="11"/>
        <v>5140.1472000000003</v>
      </c>
      <c r="E76" s="149">
        <f t="shared" si="12"/>
        <v>5140.1472000000003</v>
      </c>
      <c r="F76" s="149">
        <f t="shared" si="13"/>
        <v>5140.1472000000003</v>
      </c>
      <c r="G76" s="149">
        <f t="shared" si="14"/>
        <v>5140.1472000000003</v>
      </c>
      <c r="H76" s="149">
        <f t="shared" si="15"/>
        <v>5140.1472000000003</v>
      </c>
      <c r="I76" s="150">
        <f t="shared" si="16"/>
        <v>5140.1472000000003</v>
      </c>
    </row>
  </sheetData>
  <mergeCells count="7">
    <mergeCell ref="C44:N44"/>
    <mergeCell ref="S1:X1"/>
    <mergeCell ref="H54:I54"/>
    <mergeCell ref="S24:Z24"/>
    <mergeCell ref="A1:D1"/>
    <mergeCell ref="F1:K1"/>
    <mergeCell ref="M1:Q1"/>
  </mergeCells>
  <conditionalFormatting sqref="A3:A23">
    <cfRule type="timePeriod" dxfId="79" priority="29" timePeriod="thisMonth">
      <formula>AND(MONTH(A3)=MONTH(TODAY()),YEAR(A3)=YEAR(TODAY()))</formula>
    </cfRule>
  </conditionalFormatting>
  <conditionalFormatting sqref="B3:B23">
    <cfRule type="containsText" dxfId="78" priority="30" operator="containsText" text="Grain">
      <formula>NOT(ISERROR(SEARCH("Grain",B3)))</formula>
    </cfRule>
  </conditionalFormatting>
  <conditionalFormatting sqref="D3:D23">
    <cfRule type="cellIs" dxfId="77" priority="31" operator="lessThan">
      <formula>500</formula>
    </cfRule>
  </conditionalFormatting>
  <conditionalFormatting sqref="G3:G23">
    <cfRule type="cellIs" dxfId="76" priority="27" operator="equal">
      <formula>$K$4</formula>
    </cfRule>
  </conditionalFormatting>
  <conditionalFormatting sqref="I3:I23">
    <cfRule type="cellIs" dxfId="75" priority="28" operator="lessThan">
      <formula>$K$5</formula>
    </cfRule>
  </conditionalFormatting>
  <conditionalFormatting sqref="O4:O25">
    <cfRule type="top10" dxfId="74" priority="26" percent="1" rank="20"/>
  </conditionalFormatting>
  <conditionalFormatting sqref="Q4:Q25">
    <cfRule type="top10" dxfId="73" priority="25" bottom="1" rank="10"/>
  </conditionalFormatting>
  <conditionalFormatting sqref="P4:P25">
    <cfRule type="aboveAverage" dxfId="72" priority="24"/>
  </conditionalFormatting>
  <conditionalFormatting sqref="F32:F40">
    <cfRule type="top10" dxfId="71" priority="23" rank="2"/>
  </conditionalFormatting>
  <conditionalFormatting sqref="S3:S21">
    <cfRule type="duplicateValues" dxfId="70" priority="22"/>
  </conditionalFormatting>
  <conditionalFormatting sqref="M46:M50">
    <cfRule type="iconSet" priority="21">
      <iconSet iconSet="3Symbols2" showValue="0">
        <cfvo type="percent" val="0"/>
        <cfvo type="num" val="45"/>
        <cfvo type="num" val="50"/>
      </iconSet>
    </cfRule>
  </conditionalFormatting>
  <conditionalFormatting sqref="J46:J50">
    <cfRule type="iconSet" priority="20">
      <iconSet iconSet="3Symbols2" showValue="0">
        <cfvo type="percent" val="0"/>
        <cfvo type="num" val="45"/>
        <cfvo type="num" val="50"/>
      </iconSet>
    </cfRule>
  </conditionalFormatting>
  <conditionalFormatting sqref="G46:G50">
    <cfRule type="iconSet" priority="19">
      <iconSet iconSet="3Symbols2" showValue="0">
        <cfvo type="percent" val="0"/>
        <cfvo type="num" val="45"/>
        <cfvo type="num" val="50"/>
      </iconSet>
    </cfRule>
  </conditionalFormatting>
  <conditionalFormatting sqref="D46:D50">
    <cfRule type="iconSet" priority="18">
      <iconSet iconSet="3Symbols2" showValue="0">
        <cfvo type="percent" val="0"/>
        <cfvo type="num" val="45"/>
        <cfvo type="num" val="50"/>
      </iconSet>
    </cfRule>
  </conditionalFormatting>
  <conditionalFormatting sqref="E46:E50">
    <cfRule type="iconSet" priority="17">
      <iconSet iconSet="3Arrows" showValue="0">
        <cfvo type="percent" val="0"/>
        <cfvo type="num" val="0"/>
        <cfvo type="num" val="5"/>
      </iconSet>
    </cfRule>
  </conditionalFormatting>
  <conditionalFormatting sqref="H46:H50">
    <cfRule type="iconSet" priority="16">
      <iconSet iconSet="3Arrows" showValue="0">
        <cfvo type="percent" val="0"/>
        <cfvo type="num" val="0"/>
        <cfvo type="num" val="5"/>
      </iconSet>
    </cfRule>
  </conditionalFormatting>
  <conditionalFormatting sqref="K46:K50">
    <cfRule type="iconSet" priority="15">
      <iconSet iconSet="3Arrows" showValue="0">
        <cfvo type="percent" val="0"/>
        <cfvo type="num" val="0"/>
        <cfvo type="num" val="5"/>
      </iconSet>
    </cfRule>
  </conditionalFormatting>
  <conditionalFormatting sqref="N46:N50">
    <cfRule type="iconSet" priority="14">
      <iconSet iconSet="3Arrows" showValue="0">
        <cfvo type="percent" val="0"/>
        <cfvo type="num" val="0"/>
        <cfvo type="num" val="5"/>
      </iconSet>
    </cfRule>
  </conditionalFormatting>
  <conditionalFormatting sqref="I33:N38">
    <cfRule type="iconSet" priority="13">
      <iconSet iconSet="5Quarters" showValue="0">
        <cfvo type="percent" val="0"/>
        <cfvo type="num" val="2"/>
        <cfvo type="num" val="3"/>
        <cfvo type="num" val="4"/>
        <cfvo type="num" val="5"/>
      </iconSet>
    </cfRule>
  </conditionalFormatting>
  <conditionalFormatting sqref="I31:M31">
    <cfRule type="iconSet" priority="12">
      <iconSet iconSet="5Quarters">
        <cfvo type="percent" val="0"/>
        <cfvo type="num" val="2"/>
        <cfvo type="num" val="3"/>
        <cfvo type="num" val="4"/>
        <cfvo type="num" val="5"/>
      </iconSet>
    </cfRule>
  </conditionalFormatting>
  <conditionalFormatting sqref="D55:D76">
    <cfRule type="dataBar" priority="11">
      <dataBar>
        <cfvo type="min"/>
        <cfvo type="max"/>
        <color rgb="FF63C384"/>
      </dataBar>
    </cfRule>
  </conditionalFormatting>
  <conditionalFormatting sqref="E55:E76">
    <cfRule type="dataBar" priority="10">
      <dataBar>
        <cfvo type="percent" val="0"/>
        <cfvo type="percent" val="100"/>
        <color rgb="FFFFFF00"/>
      </dataBar>
    </cfRule>
  </conditionalFormatting>
  <conditionalFormatting sqref="F55:F76">
    <cfRule type="dataBar" priority="9">
      <dataBar>
        <cfvo type="percentile" val="20"/>
        <cfvo type="percentile" val="80"/>
        <color rgb="FF00B0F0"/>
      </dataBar>
    </cfRule>
  </conditionalFormatting>
  <conditionalFormatting sqref="G55:G76">
    <cfRule type="dataBar" priority="8">
      <dataBar showValue="0">
        <cfvo type="percentile" val="10"/>
        <cfvo type="percentile" val="90"/>
        <color theme="3" tint="0.39997558519241921"/>
      </dataBar>
    </cfRule>
  </conditionalFormatting>
  <conditionalFormatting sqref="I55:I76">
    <cfRule type="dataBar" priority="7">
      <dataBar showValue="0">
        <cfvo type="num" val="0"/>
        <cfvo type="max"/>
        <color rgb="FFC00000"/>
      </dataBar>
    </cfRule>
  </conditionalFormatting>
  <conditionalFormatting sqref="M55:P74">
    <cfRule type="colorScale" priority="5">
      <colorScale>
        <cfvo type="min"/>
        <cfvo type="max"/>
        <color rgb="FFFFEF9C"/>
        <color rgb="FFFF7128"/>
      </colorScale>
    </cfRule>
  </conditionalFormatting>
  <conditionalFormatting sqref="Q55:Q74">
    <cfRule type="colorScale" priority="6">
      <colorScale>
        <cfvo type="min"/>
        <cfvo type="percentile" val="50"/>
        <cfvo type="max"/>
        <color rgb="FFC00000"/>
        <color rgb="FFFFFF00"/>
        <color rgb="FF0070C0"/>
      </colorScale>
    </cfRule>
  </conditionalFormatting>
  <conditionalFormatting sqref="S26:Z43">
    <cfRule type="expression" dxfId="69" priority="4">
      <formula>AND(S26:Z26)</formula>
    </cfRule>
  </conditionalFormatting>
  <conditionalFormatting sqref="K4">
    <cfRule type="cellIs" dxfId="68" priority="3" operator="equal">
      <formula>$K$4</formula>
    </cfRule>
  </conditionalFormatting>
  <dataValidations count="1">
    <dataValidation type="list" allowBlank="1" showInputMessage="1" showErrorMessage="1" sqref="K5" xr:uid="{1ECD6DDA-2655-4B65-8C27-D93DA06542F2}">
      <formula1>"$100,$200,$300,$400,$500"</formula1>
    </dataValidation>
  </dataValidation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3"/>
  <sheetViews>
    <sheetView topLeftCell="B3" workbookViewId="0">
      <selection activeCell="G11" sqref="G11"/>
    </sheetView>
  </sheetViews>
  <sheetFormatPr defaultRowHeight="15" x14ac:dyDescent="0.25"/>
  <cols>
    <col min="1" max="1" width="0" hidden="1" customWidth="1"/>
    <col min="2" max="2" width="10.140625" customWidth="1"/>
    <col min="7" max="7" width="9" customWidth="1"/>
    <col min="8" max="38" width="2.7109375" customWidth="1"/>
  </cols>
  <sheetData>
    <row r="1" spans="1:41" ht="15.75" hidden="1" thickBot="1" x14ac:dyDescent="0.3">
      <c r="A1" s="17" t="s">
        <v>15</v>
      </c>
      <c r="B1" s="18" t="s">
        <v>16</v>
      </c>
      <c r="C1" s="18" t="s">
        <v>17</v>
      </c>
      <c r="D1" s="18" t="s">
        <v>18</v>
      </c>
      <c r="E1" s="18" t="s">
        <v>19</v>
      </c>
      <c r="F1" s="18" t="s">
        <v>20</v>
      </c>
      <c r="G1" s="18" t="s">
        <v>21</v>
      </c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9"/>
      <c r="AM1" s="20"/>
      <c r="AN1" s="21"/>
      <c r="AO1" s="22"/>
    </row>
    <row r="2" spans="1:41" ht="15.75" hidden="1" thickBot="1" x14ac:dyDescent="0.3">
      <c r="A2" s="23"/>
      <c r="AL2" s="24"/>
      <c r="AM2" s="20"/>
      <c r="AN2" s="21"/>
      <c r="AO2" s="22"/>
    </row>
    <row r="3" spans="1:41" ht="51.75" thickBot="1" x14ac:dyDescent="0.3">
      <c r="A3" s="37" t="s">
        <v>22</v>
      </c>
      <c r="B3" s="43" t="s">
        <v>0</v>
      </c>
      <c r="C3" s="44" t="s">
        <v>1</v>
      </c>
      <c r="D3" s="44" t="s">
        <v>2</v>
      </c>
      <c r="E3" s="44" t="s">
        <v>3</v>
      </c>
      <c r="F3" s="44" t="s">
        <v>4</v>
      </c>
      <c r="G3" s="45" t="s">
        <v>5</v>
      </c>
      <c r="H3" s="46">
        <f>IF(C4="","-",C4)</f>
        <v>42370</v>
      </c>
      <c r="I3" s="46">
        <f t="shared" ref="I3:AL3" si="0">IF(H3="-","-",H3+1)</f>
        <v>42371</v>
      </c>
      <c r="J3" s="46">
        <f t="shared" si="0"/>
        <v>42372</v>
      </c>
      <c r="K3" s="46">
        <f t="shared" si="0"/>
        <v>42373</v>
      </c>
      <c r="L3" s="46">
        <f t="shared" si="0"/>
        <v>42374</v>
      </c>
      <c r="M3" s="46">
        <f t="shared" si="0"/>
        <v>42375</v>
      </c>
      <c r="N3" s="46">
        <f t="shared" si="0"/>
        <v>42376</v>
      </c>
      <c r="O3" s="46">
        <f t="shared" si="0"/>
        <v>42377</v>
      </c>
      <c r="P3" s="46">
        <f t="shared" si="0"/>
        <v>42378</v>
      </c>
      <c r="Q3" s="46">
        <f t="shared" si="0"/>
        <v>42379</v>
      </c>
      <c r="R3" s="46">
        <f t="shared" si="0"/>
        <v>42380</v>
      </c>
      <c r="S3" s="46">
        <f t="shared" si="0"/>
        <v>42381</v>
      </c>
      <c r="T3" s="46">
        <f t="shared" si="0"/>
        <v>42382</v>
      </c>
      <c r="U3" s="46">
        <f t="shared" si="0"/>
        <v>42383</v>
      </c>
      <c r="V3" s="46">
        <f t="shared" si="0"/>
        <v>42384</v>
      </c>
      <c r="W3" s="46">
        <f t="shared" si="0"/>
        <v>42385</v>
      </c>
      <c r="X3" s="46">
        <f t="shared" si="0"/>
        <v>42386</v>
      </c>
      <c r="Y3" s="46">
        <f t="shared" si="0"/>
        <v>42387</v>
      </c>
      <c r="Z3" s="46">
        <f t="shared" si="0"/>
        <v>42388</v>
      </c>
      <c r="AA3" s="46">
        <f t="shared" si="0"/>
        <v>42389</v>
      </c>
      <c r="AB3" s="46">
        <f t="shared" si="0"/>
        <v>42390</v>
      </c>
      <c r="AC3" s="46">
        <f t="shared" si="0"/>
        <v>42391</v>
      </c>
      <c r="AD3" s="46">
        <f t="shared" si="0"/>
        <v>42392</v>
      </c>
      <c r="AE3" s="46">
        <f t="shared" si="0"/>
        <v>42393</v>
      </c>
      <c r="AF3" s="46">
        <f t="shared" si="0"/>
        <v>42394</v>
      </c>
      <c r="AG3" s="46">
        <f t="shared" si="0"/>
        <v>42395</v>
      </c>
      <c r="AH3" s="46">
        <f t="shared" si="0"/>
        <v>42396</v>
      </c>
      <c r="AI3" s="46">
        <f t="shared" si="0"/>
        <v>42397</v>
      </c>
      <c r="AJ3" s="46">
        <f t="shared" si="0"/>
        <v>42398</v>
      </c>
      <c r="AK3" s="46">
        <f t="shared" si="0"/>
        <v>42399</v>
      </c>
      <c r="AL3" s="47">
        <f t="shared" si="0"/>
        <v>42400</v>
      </c>
      <c r="AM3" s="25"/>
      <c r="AN3" s="26"/>
      <c r="AO3" s="27"/>
    </row>
    <row r="4" spans="1:41" x14ac:dyDescent="0.25">
      <c r="A4" s="28">
        <f>IF([1]!Table1[[#This Row],[Target End Date]]-[1]!Table1[[#This Row],[End Date]]=0,"",[1]!Table1[[#This Row],[Target End Date]]-[1]!Table1[[#This Row],[End Date]])</f>
        <v>2</v>
      </c>
      <c r="B4" s="39" t="s">
        <v>6</v>
      </c>
      <c r="C4" s="1">
        <v>42370</v>
      </c>
      <c r="D4" s="2">
        <v>4</v>
      </c>
      <c r="E4" s="1">
        <f>IF(Table16[[#This Row],[Oszlop4]]="","",IF(Table16[[#This Row],[Oszlop4]]="","",(C4+D4)-1))</f>
        <v>42373</v>
      </c>
      <c r="F4" s="1">
        <v>42372</v>
      </c>
      <c r="G4" s="3">
        <f>IF(OR(Table16[[#This Row],[Oszlop6]]="",Table16[[#This Row],[Oszlop6]]=""),"",F4-C4+1)</f>
        <v>3</v>
      </c>
      <c r="H4" s="4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7"/>
      <c r="AM4" s="20"/>
      <c r="AN4" s="29"/>
      <c r="AO4" s="29"/>
    </row>
    <row r="5" spans="1:41" x14ac:dyDescent="0.25">
      <c r="A5" s="30">
        <f>IF([1]!Table1[[#This Row],[Target End Date]]-[1]!Table1[[#This Row],[End Date]]=0,"",[1]!Table1[[#This Row],[Target End Date]]-[1]!Table1[[#This Row],[End Date]])</f>
        <v>-1</v>
      </c>
      <c r="B5" s="40" t="s">
        <v>7</v>
      </c>
      <c r="C5" s="8">
        <v>42373</v>
      </c>
      <c r="D5" s="9">
        <v>5</v>
      </c>
      <c r="E5" s="1">
        <f>IF(Table16[[#This Row],[Oszlop4]]="","",IF(Table16[[#This Row],[Oszlop4]]="","",(C5+D5)-1))</f>
        <v>42377</v>
      </c>
      <c r="F5" s="8">
        <v>42378</v>
      </c>
      <c r="G5" s="3">
        <f>IF(OR(Table16[[#This Row],[Oszlop6]]="",Table16[[#This Row],[Oszlop6]]=""),"",F5-C5+1)</f>
        <v>6</v>
      </c>
      <c r="H5" s="10"/>
      <c r="I5" s="11"/>
      <c r="J5" s="11"/>
      <c r="K5" s="12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3"/>
      <c r="AM5" s="20"/>
      <c r="AN5" s="29"/>
      <c r="AO5" s="29"/>
    </row>
    <row r="6" spans="1:41" x14ac:dyDescent="0.25">
      <c r="A6" s="30" t="str">
        <f>IF([1]!Table1[[#This Row],[Target End Date]]-[1]!Table1[[#This Row],[End Date]]=0,"",[1]!Table1[[#This Row],[Target End Date]]-[1]!Table1[[#This Row],[End Date]])</f>
        <v/>
      </c>
      <c r="B6" s="41" t="s">
        <v>8</v>
      </c>
      <c r="C6" s="1">
        <v>42377</v>
      </c>
      <c r="D6" s="2">
        <v>4</v>
      </c>
      <c r="E6" s="1">
        <f>IF(Table16[[#This Row],[Oszlop4]]="","",IF(Table16[[#This Row],[Oszlop4]]="","",(C6+D6)-1))</f>
        <v>42380</v>
      </c>
      <c r="F6" s="1">
        <v>42380</v>
      </c>
      <c r="G6" s="3">
        <f>IF(OR(Table16[[#This Row],[Oszlop6]]="",Table16[[#This Row],[Oszlop6]]=""),"",F6-C6+1)</f>
        <v>4</v>
      </c>
      <c r="H6" s="14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6"/>
      <c r="AM6" s="20"/>
      <c r="AN6" s="29"/>
      <c r="AO6" s="29"/>
    </row>
    <row r="7" spans="1:41" x14ac:dyDescent="0.25">
      <c r="A7" s="30" t="str">
        <f>IF([1]!Table1[[#This Row],[Target End Date]]-[1]!Table1[[#This Row],[End Date]]=0,"",[1]!Table1[[#This Row],[Target End Date]]-[1]!Table1[[#This Row],[End Date]])</f>
        <v/>
      </c>
      <c r="B7" s="41" t="s">
        <v>9</v>
      </c>
      <c r="C7" s="1">
        <v>42380</v>
      </c>
      <c r="D7" s="2">
        <v>5</v>
      </c>
      <c r="E7" s="1">
        <f>IF(Table16[[#This Row],[Oszlop4]]="","",IF(Table16[[#This Row],[Oszlop4]]="","",(C7+D7)-1))</f>
        <v>42384</v>
      </c>
      <c r="F7" s="1">
        <v>42384</v>
      </c>
      <c r="G7" s="3">
        <f>IF(OR(Table16[[#This Row],[Oszlop6]]="",Table16[[#This Row],[Oszlop6]]=""),"",F7-C7+1)</f>
        <v>5</v>
      </c>
      <c r="H7" s="14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6"/>
      <c r="AM7" s="20"/>
      <c r="AN7" s="29"/>
      <c r="AO7" s="29"/>
    </row>
    <row r="8" spans="1:41" x14ac:dyDescent="0.25">
      <c r="A8" s="30" t="str">
        <f>IF([1]!Table1[[#This Row],[Target End Date]]-[1]!Table1[[#This Row],[End Date]]=0,"",[1]!Table1[[#This Row],[Target End Date]]-[1]!Table1[[#This Row],[End Date]])</f>
        <v/>
      </c>
      <c r="B8" s="41" t="s">
        <v>10</v>
      </c>
      <c r="C8" s="1">
        <v>42385</v>
      </c>
      <c r="D8" s="2">
        <v>4</v>
      </c>
      <c r="E8" s="1">
        <f>IF(Table16[[#This Row],[Oszlop4]]="","",IF(Table16[[#This Row],[Oszlop4]]="","",(C8+D8)-1))</f>
        <v>42388</v>
      </c>
      <c r="F8" s="1">
        <v>42388</v>
      </c>
      <c r="G8" s="3">
        <f>IF(OR(Table16[[#This Row],[Oszlop6]]="",Table16[[#This Row],[Oszlop6]]=""),"",F8-C8+1)</f>
        <v>4</v>
      </c>
      <c r="H8" s="14"/>
      <c r="I8" s="15"/>
      <c r="J8" s="15"/>
      <c r="K8" s="11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6"/>
      <c r="AM8" s="20"/>
      <c r="AN8" s="29"/>
      <c r="AO8" s="29"/>
    </row>
    <row r="9" spans="1:41" x14ac:dyDescent="0.25">
      <c r="A9" s="30">
        <f>IF([1]!Table1[[#This Row],[Target End Date]]-[1]!Table1[[#This Row],[End Date]]=0,"",[1]!Table1[[#This Row],[Target End Date]]-[1]!Table1[[#This Row],[End Date]])</f>
        <v>1</v>
      </c>
      <c r="B9" s="41" t="s">
        <v>11</v>
      </c>
      <c r="C9" s="1">
        <v>42389</v>
      </c>
      <c r="D9" s="2">
        <v>3</v>
      </c>
      <c r="E9" s="1">
        <f>IF(Table16[[#This Row],[Oszlop4]]="","",IF(Table16[[#This Row],[Oszlop4]]="","",(C9+D9)-1))</f>
        <v>42391</v>
      </c>
      <c r="F9" s="1">
        <v>42390</v>
      </c>
      <c r="G9" s="3">
        <f>IF(OR(Table16[[#This Row],[Oszlop6]]="",Table16[[#This Row],[Oszlop6]]=""),"",F9-C9+1)</f>
        <v>2</v>
      </c>
      <c r="H9" s="1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6"/>
      <c r="AM9" s="20"/>
      <c r="AN9" s="29"/>
      <c r="AO9" s="29"/>
    </row>
    <row r="10" spans="1:41" x14ac:dyDescent="0.25">
      <c r="A10" s="30" t="str">
        <f>IF([1]!Table1[[#This Row],[Target End Date]]-[1]!Table1[[#This Row],[End Date]]=0,"",[1]!Table1[[#This Row],[Target End Date]]-[1]!Table1[[#This Row],[End Date]])</f>
        <v/>
      </c>
      <c r="B10" s="41" t="s">
        <v>12</v>
      </c>
      <c r="C10" s="1">
        <v>42391</v>
      </c>
      <c r="D10" s="2">
        <v>2</v>
      </c>
      <c r="E10" s="1">
        <f>IF(Table16[[#This Row],[Oszlop4]]="","",IF(Table16[[#This Row],[Oszlop4]]="","",(C10+D10)-1))</f>
        <v>42392</v>
      </c>
      <c r="F10" s="1">
        <v>42392</v>
      </c>
      <c r="G10" s="3">
        <f>IF(OR(Table16[[#This Row],[Oszlop6]]="",Table16[[#This Row],[Oszlop6]]=""),"",F10-C10+1)</f>
        <v>2</v>
      </c>
      <c r="H10" s="14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6"/>
      <c r="AM10" s="20"/>
      <c r="AN10" s="29"/>
      <c r="AO10" s="29"/>
    </row>
    <row r="11" spans="1:41" x14ac:dyDescent="0.25">
      <c r="A11" s="30">
        <f>IF([1]!Table1[[#This Row],[Target End Date]]-[1]!Table1[[#This Row],[End Date]]=0,"",[1]!Table1[[#This Row],[Target End Date]]-[1]!Table1[[#This Row],[End Date]])</f>
        <v>-1</v>
      </c>
      <c r="B11" s="41" t="s">
        <v>13</v>
      </c>
      <c r="C11" s="1">
        <v>42393</v>
      </c>
      <c r="D11" s="2">
        <v>4</v>
      </c>
      <c r="E11" s="1">
        <f>IF(Table16[[#This Row],[Oszlop4]]="","",IF(Table16[[#This Row],[Oszlop4]]="","",(C11+D11)-1))</f>
        <v>42396</v>
      </c>
      <c r="F11" s="1">
        <v>42397</v>
      </c>
      <c r="G11" s="3">
        <f>IF(OR(Table16[[#This Row],[Oszlop6]]="",Table16[[#This Row],[Oszlop6]]=""),"",F11-C11+1)</f>
        <v>5</v>
      </c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6"/>
      <c r="AM11" s="20"/>
      <c r="AN11" s="29"/>
      <c r="AO11" s="29"/>
    </row>
    <row r="12" spans="1:41" x14ac:dyDescent="0.25">
      <c r="A12" s="30" t="str">
        <f>IF([1]!Table1[[#This Row],[Target End Date]]-[1]!Table1[[#This Row],[End Date]]=0,"",[1]!Table1[[#This Row],[Target End Date]]-[1]!Table1[[#This Row],[End Date]])</f>
        <v/>
      </c>
      <c r="B12" s="41" t="s">
        <v>14</v>
      </c>
      <c r="C12" s="1">
        <v>42397</v>
      </c>
      <c r="D12" s="2">
        <v>2</v>
      </c>
      <c r="E12" s="1">
        <f>IF(Table16[[#This Row],[Oszlop4]]="","",IF(Table16[[#This Row],[Oszlop4]]="","",(C12+D12)-1))</f>
        <v>42398</v>
      </c>
      <c r="F12" s="1">
        <v>42398</v>
      </c>
      <c r="G12" s="3">
        <f>IF(OR(Table16[[#This Row],[Oszlop6]]="",Table16[[#This Row],[Oszlop6]]=""),"",F12-C12+1)</f>
        <v>2</v>
      </c>
      <c r="H12" s="14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6"/>
      <c r="AM12" s="20"/>
      <c r="AN12" s="29"/>
      <c r="AO12" s="29"/>
    </row>
    <row r="13" spans="1:41" ht="15.75" thickBot="1" x14ac:dyDescent="0.3">
      <c r="A13" s="31" t="e">
        <f>IF([1]!Table1[[#This Row],[Target End Date]]-[1]!Table1[[#This Row],[End Date]]=0,"",[1]!Table1[[#This Row],[Target End Date]]-[1]!Table1[[#This Row],[End Date]])</f>
        <v>#VALUE!</v>
      </c>
      <c r="B13" s="42" t="s">
        <v>23</v>
      </c>
      <c r="C13" s="32">
        <v>42399</v>
      </c>
      <c r="D13" s="33">
        <v>5</v>
      </c>
      <c r="E13" s="32">
        <f>IF(Table16[[#This Row],[Oszlop4]]="","",IF(Table16[[#This Row],[Oszlop4]]="","",(C13+D13)-1))</f>
        <v>42403</v>
      </c>
      <c r="F13" s="32">
        <v>42400</v>
      </c>
      <c r="G13" s="38">
        <f>IF(OR(Table16[[#This Row],[Oszlop6]]="",Table16[[#This Row],[Oszlop6]]=""),"",F13-C13+1)</f>
        <v>2</v>
      </c>
      <c r="H13" s="34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6"/>
      <c r="AM13" s="20"/>
      <c r="AN13" s="29"/>
      <c r="AO13" s="29"/>
    </row>
  </sheetData>
  <conditionalFormatting sqref="H4:AL12">
    <cfRule type="expression" dxfId="20" priority="11">
      <formula>IF(AND(H$3&gt;=$C4,H$3&lt;=$F4),TRUE,FALSE)</formula>
    </cfRule>
  </conditionalFormatting>
  <conditionalFormatting sqref="H4:AL12">
    <cfRule type="expression" dxfId="19" priority="3">
      <formula>IF(OR(AND(H$3=$E4,$F4&lt;&gt;""),AND(H$3=$F4,$F4&lt;&gt;"")),TRUE,FALSE)</formula>
    </cfRule>
    <cfRule type="expression" dxfId="18" priority="4">
      <formula>IF(AND(H$3=$C4,$F4&lt;&gt;""),TRUE,FALSE)</formula>
    </cfRule>
    <cfRule type="expression" dxfId="17" priority="5">
      <formula>IF(AND($E4&gt;$F4,H$3&gt;$F4,H$3&lt;=$E4,$F4&lt;&gt;""),TRUE,FALSE)</formula>
    </cfRule>
    <cfRule type="expression" dxfId="16" priority="10">
      <formula>IF(AND($F4&gt;$E4,H$3&lt;=$F4,H$3&gt;$E4),TRUE,FALSE)</formula>
    </cfRule>
  </conditionalFormatting>
  <conditionalFormatting sqref="H13:AL13">
    <cfRule type="expression" dxfId="15" priority="9">
      <formula>IF(AND(H$3&gt;=$C13,H$3&lt;=$F13),TRUE,FALSE)</formula>
    </cfRule>
  </conditionalFormatting>
  <conditionalFormatting sqref="H13:AL13">
    <cfRule type="expression" dxfId="14" priority="7">
      <formula>IF(H$3=$F13,TRUE,FALSE)</formula>
    </cfRule>
    <cfRule type="aboveAverage" dxfId="13" priority="8"/>
  </conditionalFormatting>
  <conditionalFormatting sqref="H13:AL13">
    <cfRule type="expression" dxfId="12" priority="6">
      <formula>IF(AND($F13&gt;$E13,H$3&lt;=$F13,H$3&gt;$E13),TRUE,FALSE)</formula>
    </cfRule>
  </conditionalFormatting>
  <conditionalFormatting sqref="G4:G13">
    <cfRule type="expression" dxfId="11" priority="2">
      <formula>G4&gt;D4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példák</vt:lpstr>
      <vt:lpstr>gantt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2015-06-05T18:17:20Z</dcterms:created>
  <dcterms:modified xsi:type="dcterms:W3CDTF">2023-04-12T14:01:51Z</dcterms:modified>
</cp:coreProperties>
</file>