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hidePivotFieldList="1"/>
  <xr:revisionPtr revIDLastSave="0" documentId="13_ncr:1_{3089ACF5-9D12-42BF-985D-6D6FDACE48B3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élérték" sheetId="2" r:id="rId1"/>
    <sheet name="eset" sheetId="3" r:id="rId2"/>
    <sheet name="Esetkimutatás" sheetId="11" r:id="rId3"/>
    <sheet name="Összehasonlító jelentés" sheetId="10" r:id="rId4"/>
    <sheet name="egyvadattábla" sheetId="4" r:id="rId5"/>
    <sheet name="kétvadattábla" sheetId="5" r:id="rId6"/>
    <sheet name="előrejelzés" sheetId="6" r:id="rId7"/>
    <sheet name="előrejelzés-diagram" sheetId="8" r:id="rId8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célérték!$B$5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3" i="3"/>
  <c r="D2" i="4"/>
  <c r="B11" i="2"/>
  <c r="B27" i="2"/>
  <c r="B25" i="2"/>
  <c r="B26" i="2" s="1"/>
  <c r="B18" i="2"/>
  <c r="B19" i="2" s="1"/>
  <c r="E58" i="6"/>
  <c r="D58" i="6"/>
  <c r="C58" i="6"/>
  <c r="K3" i="4"/>
  <c r="H3" i="4"/>
  <c r="C64" i="8"/>
  <c r="C80" i="8"/>
  <c r="C82" i="8"/>
  <c r="C70" i="8"/>
  <c r="C72" i="8"/>
  <c r="C60" i="8"/>
  <c r="C79" i="8"/>
  <c r="C65" i="8"/>
  <c r="C81" i="8"/>
  <c r="C66" i="8"/>
  <c r="C67" i="8"/>
  <c r="C76" i="8"/>
  <c r="C62" i="8"/>
  <c r="C68" i="8"/>
  <c r="C69" i="8"/>
  <c r="C71" i="8"/>
  <c r="C61" i="8"/>
  <c r="C73" i="8"/>
  <c r="C74" i="8"/>
  <c r="C59" i="8"/>
  <c r="C75" i="8"/>
  <c r="C77" i="8"/>
  <c r="C78" i="8"/>
  <c r="C63" i="8"/>
  <c r="C70" i="6"/>
  <c r="C75" i="6"/>
  <c r="C59" i="6"/>
  <c r="C80" i="6"/>
  <c r="C64" i="6"/>
  <c r="C69" i="6"/>
  <c r="C71" i="6"/>
  <c r="C65" i="6"/>
  <c r="C74" i="6"/>
  <c r="C79" i="6"/>
  <c r="C63" i="6"/>
  <c r="C68" i="6"/>
  <c r="C73" i="6"/>
  <c r="C81" i="6"/>
  <c r="C78" i="6"/>
  <c r="C62" i="6"/>
  <c r="C67" i="6"/>
  <c r="C72" i="6"/>
  <c r="C77" i="6"/>
  <c r="C61" i="6"/>
  <c r="C82" i="6"/>
  <c r="C66" i="6"/>
  <c r="C76" i="6"/>
  <c r="C60" i="6"/>
  <c r="C2" i="5" l="1"/>
  <c r="D75" i="8"/>
  <c r="E62" i="8"/>
  <c r="D72" i="8"/>
  <c r="E70" i="8"/>
  <c r="E76" i="8"/>
  <c r="D67" i="8"/>
  <c r="E74" i="8"/>
  <c r="E80" i="8"/>
  <c r="E61" i="8"/>
  <c r="E63" i="8"/>
  <c r="D79" i="8"/>
  <c r="D77" i="8"/>
  <c r="E77" i="8"/>
  <c r="E75" i="8"/>
  <c r="D62" i="8"/>
  <c r="E72" i="8"/>
  <c r="E59" i="8"/>
  <c r="D70" i="8"/>
  <c r="E82" i="8"/>
  <c r="D82" i="8"/>
  <c r="E66" i="8"/>
  <c r="D81" i="8"/>
  <c r="E71" i="8"/>
  <c r="D65" i="8"/>
  <c r="D69" i="8"/>
  <c r="E79" i="8"/>
  <c r="D60" i="8"/>
  <c r="D59" i="8"/>
  <c r="D76" i="8"/>
  <c r="D74" i="8"/>
  <c r="E67" i="8"/>
  <c r="D73" i="8"/>
  <c r="D64" i="8"/>
  <c r="E65" i="8"/>
  <c r="D78" i="8"/>
  <c r="E69" i="8"/>
  <c r="E60" i="8"/>
  <c r="E73" i="8"/>
  <c r="D66" i="8"/>
  <c r="D80" i="8"/>
  <c r="D61" i="8"/>
  <c r="E81" i="8"/>
  <c r="E64" i="8"/>
  <c r="D63" i="8"/>
  <c r="D71" i="8"/>
  <c r="E78" i="8"/>
  <c r="E68" i="8"/>
  <c r="D68" i="8"/>
  <c r="D61" i="6"/>
  <c r="D68" i="6"/>
  <c r="D80" i="6"/>
  <c r="E79" i="6"/>
  <c r="D72" i="6"/>
  <c r="E75" i="6"/>
  <c r="E65" i="6"/>
  <c r="E71" i="6"/>
  <c r="D71" i="6"/>
  <c r="E69" i="6"/>
  <c r="E81" i="6"/>
  <c r="E64" i="6"/>
  <c r="D64" i="6"/>
  <c r="E80" i="6"/>
  <c r="E77" i="6"/>
  <c r="E63" i="6"/>
  <c r="D59" i="6"/>
  <c r="D77" i="6"/>
  <c r="D63" i="6"/>
  <c r="E59" i="6"/>
  <c r="E72" i="6"/>
  <c r="D75" i="6"/>
  <c r="D79" i="6"/>
  <c r="D62" i="6"/>
  <c r="D76" i="6"/>
  <c r="D78" i="6"/>
  <c r="E66" i="6"/>
  <c r="D69" i="6"/>
  <c r="E82" i="6"/>
  <c r="D73" i="6"/>
  <c r="E68" i="6"/>
  <c r="E67" i="6"/>
  <c r="E74" i="6"/>
  <c r="E70" i="6"/>
  <c r="D67" i="6"/>
  <c r="D74" i="6"/>
  <c r="D70" i="6"/>
  <c r="D60" i="6"/>
  <c r="E62" i="6"/>
  <c r="D65" i="6"/>
  <c r="E60" i="6"/>
  <c r="E78" i="6"/>
  <c r="E76" i="6"/>
  <c r="D81" i="6"/>
  <c r="D66" i="6"/>
  <c r="E73" i="6"/>
  <c r="D82" i="6"/>
  <c r="E61" i="6"/>
</calcChain>
</file>

<file path=xl/sharedStrings.xml><?xml version="1.0" encoding="utf-8"?>
<sst xmlns="http://schemas.openxmlformats.org/spreadsheetml/2006/main" count="88" uniqueCount="64">
  <si>
    <t>Bevétel</t>
  </si>
  <si>
    <t>Kamatláb</t>
  </si>
  <si>
    <t>Kifizetés</t>
  </si>
  <si>
    <t>Kölcsön összege</t>
  </si>
  <si>
    <t>Időtartam hónapokban</t>
  </si>
  <si>
    <t>Kiadás</t>
  </si>
  <si>
    <t>Nyereség</t>
  </si>
  <si>
    <t>Jelzálóg kölcsön</t>
  </si>
  <si>
    <t>Kifizetések</t>
  </si>
  <si>
    <t>Részlet</t>
  </si>
  <si>
    <t>Kamat</t>
  </si>
  <si>
    <t>Idő</t>
  </si>
  <si>
    <t>Kölcsön</t>
  </si>
  <si>
    <t>Nincs</t>
  </si>
  <si>
    <t>Heti óraszám</t>
  </si>
  <si>
    <t>Órabér</t>
  </si>
  <si>
    <t>Havi fizetés</t>
  </si>
  <si>
    <t>Date</t>
  </si>
  <si>
    <t>Airport Passengers</t>
  </si>
  <si>
    <t>Forecast (Airport Passengers)</t>
  </si>
  <si>
    <t>Lower Confidence Bound (Airport Passengers)</t>
  </si>
  <si>
    <t>Upper Confidence Bound (Airport Passengers)</t>
  </si>
  <si>
    <t>Előrejelzés(Airport Passengers)</t>
  </si>
  <si>
    <t>Konfidencia-intervallum alsó határa(Airport Passengers)</t>
  </si>
  <si>
    <t>Konfidencia-intervallum felső határa(Airport Passengers)</t>
  </si>
  <si>
    <t>Törlesztő</t>
  </si>
  <si>
    <t>Törlesztési idő</t>
  </si>
  <si>
    <t>Induló tőke</t>
  </si>
  <si>
    <t>Havi betét</t>
  </si>
  <si>
    <t>Időtartam (hónap)</t>
  </si>
  <si>
    <t>Megtakarítás</t>
  </si>
  <si>
    <t>RÉSZLET</t>
  </si>
  <si>
    <t>PER.SZÁM</t>
  </si>
  <si>
    <t>JBÉ</t>
  </si>
  <si>
    <t>RÁTA</t>
  </si>
  <si>
    <t>Teljes kifizetés</t>
  </si>
  <si>
    <t>100000 Ft-os terméket 18 hónap alatt, havi 8000 Ft-al fizetünk. Mennyi lesz a kamat?</t>
  </si>
  <si>
    <t>Kamat (hónap)</t>
  </si>
  <si>
    <t>Kamat (év)</t>
  </si>
  <si>
    <t>180 hónapra 10 000 000 Ft-ot veszünk fel, 7.02%-os kamatra. Mennyi pénzt kell havonta törlesztenünk?</t>
  </si>
  <si>
    <t xml:space="preserve">1 000 000 Ft-os kölcsönt veszünk fel 10%-os kamatra, amit havonta 35 000 Ft-al törlesztünk. Hány hónapig fizetünk? </t>
  </si>
  <si>
    <t>Celérték:</t>
  </si>
  <si>
    <t>Mennyi lesz a törlesztő részlet, ha 24 hónap alatt szeretnénk kifizetni?</t>
  </si>
  <si>
    <t>Célérték:</t>
  </si>
  <si>
    <t>Mennyi lenne a kamat, ha 110 000 Ft a törlesztő?</t>
  </si>
  <si>
    <t>Mennyi lenne a törlesztő, ha egy bankban vette volna fel a hitelt 12%-os kamatra?</t>
  </si>
  <si>
    <t>A betétszámlánk évi 5%-ot kamatozik, és havonta írják jóvá a kamatot. Befizetünk 100 000 Ft-ot, majd minden hónapban további 10 000 Ft-ot. Mennyi pénz lesz a számlán év végén?</t>
  </si>
  <si>
    <t>Profit</t>
  </si>
  <si>
    <t>Hány hónap alatt lenne 100 000Ft a profit?</t>
  </si>
  <si>
    <t>$B$1</t>
  </si>
  <si>
    <t>jó eset</t>
  </si>
  <si>
    <t>Készítette: Martin  2023.04.11</t>
  </si>
  <si>
    <t>rossz</t>
  </si>
  <si>
    <t>Összehasonlító jelentés</t>
  </si>
  <si>
    <t>Módosuló cellák:</t>
  </si>
  <si>
    <t>Aktuális érték:</t>
  </si>
  <si>
    <t>Eredménycellák:</t>
  </si>
  <si>
    <t>Megj:  Az Aktuális értékek oszlopban az Összefoglaló jelentés készítése</t>
  </si>
  <si>
    <t>idején a változó cellákban lévő értékek látszanak.  Az egyes esetekre</t>
  </si>
  <si>
    <t>vonatkozó cellák szürke háttérrel lettek kiemelve.</t>
  </si>
  <si>
    <t>$B$3</t>
  </si>
  <si>
    <t>Sorcímkék</t>
  </si>
  <si>
    <t>$B$1 cellákra feltételezi</t>
  </si>
  <si>
    <t>(mind)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</si>
</sst>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\ &quot;Ft&quot;"/>
    <numFmt numFmtId="165" formatCode="_-* #,##0\ [$Ft-40E]_-;\-* #,##0\ [$Ft-40E]_-;_-* &quot;-&quot;??\ [$Ft-40E]_-;_-@_-"/>
    <numFmt numFmtId="166" formatCode="_-* #,##0\ &quot;Ft&quot;_-;\-* #,##0\ &quot;Ft&quot;_-;_-* &quot;-&quot;??\ &quot;Ft&quot;_-;_-@_-"/>
    <numFmt numFmtId="167" formatCode="[$-409]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egoe UI Light"/>
      <family val="2"/>
    </font>
    <font>
      <sz val="11"/>
      <name val="Segoe UI Light"/>
      <family val="2"/>
    </font>
    <font>
      <sz val="11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0" fontId="0" fillId="2" borderId="9" xfId="0" applyFill="1" applyBorder="1"/>
    <xf numFmtId="0" fontId="0" fillId="2" borderId="10" xfId="0" applyFill="1" applyBorder="1"/>
    <xf numFmtId="164" fontId="0" fillId="3" borderId="11" xfId="0" applyNumberFormat="1" applyFill="1" applyBorder="1"/>
    <xf numFmtId="0" fontId="2" fillId="0" borderId="1" xfId="0" applyFon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44" fontId="0" fillId="0" borderId="16" xfId="2" applyFont="1" applyBorder="1"/>
    <xf numFmtId="0" fontId="2" fillId="0" borderId="20" xfId="0" applyFont="1" applyBorder="1"/>
    <xf numFmtId="0" fontId="0" fillId="0" borderId="21" xfId="0" applyBorder="1"/>
    <xf numFmtId="0" fontId="0" fillId="0" borderId="15" xfId="0" applyBorder="1"/>
    <xf numFmtId="0" fontId="2" fillId="0" borderId="22" xfId="0" applyFont="1" applyBorder="1"/>
    <xf numFmtId="0" fontId="0" fillId="0" borderId="22" xfId="0" applyBorder="1"/>
    <xf numFmtId="0" fontId="2" fillId="0" borderId="23" xfId="0" applyFont="1" applyBorder="1"/>
    <xf numFmtId="0" fontId="0" fillId="2" borderId="24" xfId="0" applyFill="1" applyBorder="1"/>
    <xf numFmtId="0" fontId="2" fillId="0" borderId="25" xfId="0" applyFont="1" applyBorder="1"/>
    <xf numFmtId="164" fontId="0" fillId="0" borderId="26" xfId="0" applyNumberFormat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164" fontId="0" fillId="0" borderId="30" xfId="0" applyNumberFormat="1" applyBorder="1"/>
    <xf numFmtId="0" fontId="0" fillId="0" borderId="16" xfId="0" applyBorder="1"/>
    <xf numFmtId="0" fontId="3" fillId="0" borderId="0" xfId="0" applyFont="1"/>
    <xf numFmtId="167" fontId="3" fillId="0" borderId="0" xfId="0" applyNumberFormat="1" applyFont="1" applyAlignment="1">
      <alignment horizontal="left"/>
    </xf>
    <xf numFmtId="3" fontId="3" fillId="0" borderId="0" xfId="0" applyNumberFormat="1" applyFont="1"/>
    <xf numFmtId="0" fontId="4" fillId="4" borderId="31" xfId="0" applyFont="1" applyFill="1" applyBorder="1"/>
    <xf numFmtId="167" fontId="0" fillId="0" borderId="0" xfId="0" applyNumberFormat="1"/>
    <xf numFmtId="3" fontId="0" fillId="0" borderId="0" xfId="0" applyNumberFormat="1"/>
    <xf numFmtId="165" fontId="0" fillId="0" borderId="6" xfId="0" applyNumberFormat="1" applyBorder="1"/>
    <xf numFmtId="10" fontId="0" fillId="0" borderId="6" xfId="1" applyNumberFormat="1" applyFont="1" applyBorder="1"/>
    <xf numFmtId="6" fontId="0" fillId="0" borderId="8" xfId="0" applyNumberFormat="1" applyBorder="1"/>
    <xf numFmtId="166" fontId="0" fillId="0" borderId="6" xfId="2" applyNumberFormat="1" applyFont="1" applyBorder="1"/>
    <xf numFmtId="9" fontId="0" fillId="0" borderId="6" xfId="1" applyFont="1" applyBorder="1"/>
    <xf numFmtId="10" fontId="0" fillId="0" borderId="6" xfId="0" applyNumberFormat="1" applyBorder="1"/>
    <xf numFmtId="166" fontId="0" fillId="0" borderId="8" xfId="2" applyNumberFormat="1" applyFont="1" applyBorder="1"/>
    <xf numFmtId="0" fontId="0" fillId="0" borderId="0" xfId="0" applyAlignment="1">
      <alignment horizontal="left"/>
    </xf>
    <xf numFmtId="1" fontId="0" fillId="0" borderId="8" xfId="0" applyNumberFormat="1" applyBorder="1" applyAlignment="1">
      <alignment horizontal="right"/>
    </xf>
    <xf numFmtId="0" fontId="0" fillId="0" borderId="5" xfId="0" applyBorder="1" applyAlignment="1">
      <alignment vertical="center"/>
    </xf>
    <xf numFmtId="166" fontId="0" fillId="0" borderId="6" xfId="2" applyNumberFormat="1" applyFont="1" applyBorder="1" applyAlignment="1">
      <alignment vertical="center"/>
    </xf>
    <xf numFmtId="6" fontId="0" fillId="0" borderId="0" xfId="0" applyNumberFormat="1"/>
    <xf numFmtId="0" fontId="0" fillId="0" borderId="32" xfId="0" applyBorder="1"/>
    <xf numFmtId="166" fontId="0" fillId="0" borderId="4" xfId="2" applyNumberFormat="1" applyFont="1" applyBorder="1"/>
    <xf numFmtId="6" fontId="0" fillId="0" borderId="6" xfId="0" applyNumberFormat="1" applyBorder="1"/>
    <xf numFmtId="0" fontId="0" fillId="0" borderId="4" xfId="0" applyBorder="1" applyAlignment="1">
      <alignment horizontal="center"/>
    </xf>
    <xf numFmtId="0" fontId="0" fillId="0" borderId="33" xfId="0" applyBorder="1"/>
    <xf numFmtId="166" fontId="0" fillId="0" borderId="36" xfId="2" applyNumberFormat="1" applyFont="1" applyBorder="1" applyAlignment="1">
      <alignment horizontal="center" vertical="center"/>
    </xf>
    <xf numFmtId="166" fontId="0" fillId="0" borderId="38" xfId="2" applyNumberFormat="1" applyFont="1" applyBorder="1" applyAlignment="1">
      <alignment horizontal="center" vertical="center"/>
    </xf>
    <xf numFmtId="6" fontId="0" fillId="0" borderId="0" xfId="2" applyNumberFormat="1" applyFont="1" applyBorder="1"/>
    <xf numFmtId="166" fontId="0" fillId="0" borderId="0" xfId="2" applyNumberFormat="1" applyFont="1" applyBorder="1"/>
    <xf numFmtId="166" fontId="0" fillId="0" borderId="16" xfId="2" applyNumberFormat="1" applyFont="1" applyBorder="1"/>
    <xf numFmtId="0" fontId="6" fillId="7" borderId="39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0" fillId="0" borderId="40" xfId="0" applyBorder="1"/>
    <xf numFmtId="0" fontId="7" fillId="8" borderId="0" xfId="0" applyFont="1" applyFill="1" applyAlignment="1">
      <alignment horizontal="left"/>
    </xf>
    <xf numFmtId="0" fontId="8" fillId="8" borderId="40" xfId="0" applyFont="1" applyFill="1" applyBorder="1" applyAlignment="1">
      <alignment horizontal="left"/>
    </xf>
    <xf numFmtId="0" fontId="7" fillId="8" borderId="16" xfId="0" applyFont="1" applyFill="1" applyBorder="1" applyAlignment="1">
      <alignment horizontal="left"/>
    </xf>
    <xf numFmtId="0" fontId="9" fillId="7" borderId="15" xfId="0" applyFont="1" applyFill="1" applyBorder="1" applyAlignment="1">
      <alignment horizontal="right"/>
    </xf>
    <xf numFmtId="0" fontId="9" fillId="7" borderId="39" xfId="0" applyFont="1" applyFill="1" applyBorder="1" applyAlignment="1">
      <alignment horizontal="right"/>
    </xf>
    <xf numFmtId="0" fontId="0" fillId="9" borderId="0" xfId="0" applyFill="1"/>
    <xf numFmtId="0" fontId="10" fillId="0" borderId="0" xfId="0" applyFont="1" applyAlignment="1">
      <alignment vertical="top" wrapText="1"/>
    </xf>
    <xf numFmtId="0" fontId="0" fillId="0" borderId="0" xfId="0" pivotButton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32" xfId="0" applyFill="1" applyBorder="1"/>
    <xf numFmtId="0" fontId="0" fillId="6" borderId="5" xfId="0" applyFill="1" applyBorder="1"/>
    <xf numFmtId="0" fontId="0" fillId="2" borderId="17" xfId="0" applyFill="1" applyBorder="1"/>
    <xf numFmtId="166" fontId="0" fillId="5" borderId="4" xfId="2" applyNumberFormat="1" applyFont="1" applyFill="1" applyBorder="1"/>
    <xf numFmtId="166" fontId="0" fillId="6" borderId="6" xfId="2" applyNumberFormat="1" applyFont="1" applyFill="1" applyBorder="1"/>
    <xf numFmtId="166" fontId="0" fillId="2" borderId="19" xfId="2" applyNumberFormat="1" applyFont="1" applyFill="1" applyBorder="1" applyAlignment="1"/>
    <xf numFmtId="166" fontId="5" fillId="3" borderId="34" xfId="2" applyNumberFormat="1" applyFont="1" applyFill="1" applyBorder="1" applyAlignment="1">
      <alignment horizontal="center" vertical="center"/>
    </xf>
    <xf numFmtId="10" fontId="0" fillId="10" borderId="35" xfId="1" applyNumberFormat="1" applyFont="1" applyFill="1" applyBorder="1"/>
    <xf numFmtId="10" fontId="0" fillId="10" borderId="37" xfId="1" applyNumberFormat="1" applyFont="1" applyFill="1" applyBorder="1"/>
    <xf numFmtId="10" fontId="5" fillId="10" borderId="0" xfId="1" applyNumberFormat="1" applyFont="1" applyFill="1" applyBorder="1" applyAlignment="1">
      <alignment horizontal="center"/>
    </xf>
    <xf numFmtId="10" fontId="0" fillId="10" borderId="0" xfId="1" applyNumberFormat="1" applyFont="1" applyFill="1" applyBorder="1"/>
    <xf numFmtId="10" fontId="0" fillId="10" borderId="16" xfId="1" applyNumberFormat="1" applyFont="1" applyFill="1" applyBorder="1"/>
    <xf numFmtId="1" fontId="0" fillId="10" borderId="0" xfId="2" applyNumberFormat="1" applyFont="1" applyFill="1" applyBorder="1"/>
    <xf numFmtId="1" fontId="0" fillId="10" borderId="6" xfId="0" applyNumberFormat="1" applyFill="1" applyBorder="1"/>
    <xf numFmtId="6" fontId="5" fillId="3" borderId="0" xfId="0" applyNumberFormat="1" applyFont="1" applyFill="1"/>
    <xf numFmtId="0" fontId="5" fillId="10" borderId="0" xfId="0" applyFont="1" applyFill="1" applyAlignment="1">
      <alignment horizontal="center"/>
    </xf>
  </cellXfs>
  <cellStyles count="3">
    <cellStyle name="Normál" xfId="0" builtinId="0"/>
    <cellStyle name="Pénznem" xfId="2" builtinId="4"/>
    <cellStyle name="Százalék" xfId="1" builtinId="5"/>
  </cellStyles>
  <dxfs count="14">
    <dxf>
      <numFmt numFmtId="3" formatCode="#,##0"/>
    </dxf>
    <dxf>
      <numFmt numFmtId="3" formatCode="#,##0"/>
    </dxf>
    <dxf>
      <numFmt numFmtId="3" formatCode="#,##0"/>
    </dxf>
    <dxf>
      <numFmt numFmtId="167" formatCode="[$-409]mmm\-yy;@"/>
    </dxf>
    <dxf>
      <font>
        <strike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  <numFmt numFmtId="167" formatCode="[$-409]mmm\-yy;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112EF9A0-34D9-459C-BFE5-BCC6885BA8C9}">
      <tableStyleElement type="header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'előrejelzés-diagram'!$B$1</c:f>
              <c:strCache>
                <c:ptCount val="1"/>
                <c:pt idx="0">
                  <c:v>Airport Passengers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'előrejelzés-diagram'!$B$2:$B$82</c:f>
              <c:numCache>
                <c:formatCode>#,##0</c:formatCode>
                <c:ptCount val="81"/>
                <c:pt idx="0">
                  <c:v>2644539</c:v>
                </c:pt>
                <c:pt idx="1">
                  <c:v>2359800</c:v>
                </c:pt>
                <c:pt idx="2">
                  <c:v>2925918</c:v>
                </c:pt>
                <c:pt idx="3">
                  <c:v>3024973</c:v>
                </c:pt>
                <c:pt idx="4">
                  <c:v>3177100</c:v>
                </c:pt>
                <c:pt idx="5">
                  <c:v>3419595</c:v>
                </c:pt>
                <c:pt idx="6">
                  <c:v>3649702</c:v>
                </c:pt>
                <c:pt idx="7">
                  <c:v>3650668</c:v>
                </c:pt>
                <c:pt idx="8">
                  <c:v>3191526</c:v>
                </c:pt>
                <c:pt idx="9">
                  <c:v>3249428</c:v>
                </c:pt>
                <c:pt idx="10">
                  <c:v>2971484</c:v>
                </c:pt>
                <c:pt idx="11">
                  <c:v>3074209</c:v>
                </c:pt>
                <c:pt idx="12">
                  <c:v>2785466</c:v>
                </c:pt>
                <c:pt idx="13">
                  <c:v>2515361</c:v>
                </c:pt>
                <c:pt idx="14">
                  <c:v>3105958</c:v>
                </c:pt>
                <c:pt idx="15">
                  <c:v>3139059</c:v>
                </c:pt>
                <c:pt idx="16">
                  <c:v>3380355</c:v>
                </c:pt>
                <c:pt idx="17">
                  <c:v>3612886</c:v>
                </c:pt>
                <c:pt idx="18">
                  <c:v>3765824</c:v>
                </c:pt>
                <c:pt idx="19">
                  <c:v>3771842</c:v>
                </c:pt>
                <c:pt idx="20">
                  <c:v>3356365</c:v>
                </c:pt>
                <c:pt idx="21">
                  <c:v>3490100</c:v>
                </c:pt>
                <c:pt idx="22">
                  <c:v>3163659</c:v>
                </c:pt>
                <c:pt idx="23">
                  <c:v>3167124</c:v>
                </c:pt>
                <c:pt idx="24">
                  <c:v>2883810</c:v>
                </c:pt>
                <c:pt idx="25">
                  <c:v>2610667</c:v>
                </c:pt>
                <c:pt idx="26">
                  <c:v>3129205</c:v>
                </c:pt>
                <c:pt idx="27">
                  <c:v>3200527</c:v>
                </c:pt>
                <c:pt idx="28">
                  <c:v>3547804</c:v>
                </c:pt>
                <c:pt idx="29">
                  <c:v>3766323</c:v>
                </c:pt>
                <c:pt idx="30">
                  <c:v>3935589</c:v>
                </c:pt>
                <c:pt idx="31">
                  <c:v>3917884</c:v>
                </c:pt>
                <c:pt idx="32">
                  <c:v>3564970</c:v>
                </c:pt>
                <c:pt idx="33">
                  <c:v>3602455</c:v>
                </c:pt>
                <c:pt idx="34">
                  <c:v>3326859</c:v>
                </c:pt>
                <c:pt idx="35">
                  <c:v>3441693</c:v>
                </c:pt>
                <c:pt idx="36">
                  <c:v>3211600</c:v>
                </c:pt>
                <c:pt idx="37">
                  <c:v>2998119</c:v>
                </c:pt>
                <c:pt idx="38">
                  <c:v>3472440</c:v>
                </c:pt>
                <c:pt idx="39">
                  <c:v>3563007</c:v>
                </c:pt>
                <c:pt idx="40">
                  <c:v>3820570</c:v>
                </c:pt>
                <c:pt idx="41">
                  <c:v>4107195</c:v>
                </c:pt>
                <c:pt idx="42">
                  <c:v>4284443</c:v>
                </c:pt>
                <c:pt idx="43">
                  <c:v>4356216</c:v>
                </c:pt>
                <c:pt idx="44">
                  <c:v>3819379</c:v>
                </c:pt>
                <c:pt idx="45">
                  <c:v>3844987</c:v>
                </c:pt>
                <c:pt idx="46">
                  <c:v>3478890</c:v>
                </c:pt>
                <c:pt idx="47">
                  <c:v>3443039</c:v>
                </c:pt>
                <c:pt idx="48">
                  <c:v>3204637</c:v>
                </c:pt>
                <c:pt idx="49">
                  <c:v>2966477</c:v>
                </c:pt>
                <c:pt idx="50">
                  <c:v>3593364</c:v>
                </c:pt>
                <c:pt idx="51">
                  <c:v>3604104</c:v>
                </c:pt>
                <c:pt idx="52">
                  <c:v>3933016</c:v>
                </c:pt>
                <c:pt idx="53">
                  <c:v>4146797</c:v>
                </c:pt>
                <c:pt idx="54">
                  <c:v>4176486</c:v>
                </c:pt>
                <c:pt idx="55">
                  <c:v>4347059</c:v>
                </c:pt>
                <c:pt idx="56">
                  <c:v>3781168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3-46C1-8F70-A24227378C5F}"/>
            </c:ext>
          </c:extLst>
        </c:ser>
        <c:ser>
          <c:idx val="1"/>
          <c:order val="1"/>
          <c:tx>
            <c:strRef>
              <c:f>'előrejelzés-diagram'!$C$1</c:f>
              <c:strCache>
                <c:ptCount val="1"/>
                <c:pt idx="0">
                  <c:v>Előrejelzés(Airport Passengers)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'előrejelzés-diagram'!$A$2:$A$82</c:f>
              <c:numCache>
                <c:formatCode>[$-409]mmm\-yy;@</c:formatCode>
                <c:ptCount val="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</c:numCache>
            </c:numRef>
          </c:cat>
          <c:val>
            <c:numRef>
              <c:f>'előrejelzés-diagram'!$C$2:$C$82</c:f>
              <c:numCache>
                <c:formatCode>General</c:formatCode>
                <c:ptCount val="81"/>
                <c:pt idx="56" formatCode="#,##0">
                  <c:v>3781168</c:v>
                </c:pt>
                <c:pt idx="57" formatCode="#,##0">
                  <c:v>3858196.3569040108</c:v>
                </c:pt>
                <c:pt idx="58" formatCode="#,##0">
                  <c:v>3562679.8147925721</c:v>
                </c:pt>
                <c:pt idx="59" formatCode="#,##0">
                  <c:v>3633798.4729250954</c:v>
                </c:pt>
                <c:pt idx="60" formatCode="#,##0">
                  <c:v>3366457.3612811649</c:v>
                </c:pt>
                <c:pt idx="61" formatCode="#,##0">
                  <c:v>3110902.6240295651</c:v>
                </c:pt>
                <c:pt idx="62" formatCode="#,##0">
                  <c:v>3614670.2108763144</c:v>
                </c:pt>
                <c:pt idx="63" formatCode="#,##0">
                  <c:v>3666432.117738775</c:v>
                </c:pt>
                <c:pt idx="64" formatCode="#,##0">
                  <c:v>3960805.0319508724</c:v>
                </c:pt>
                <c:pt idx="65" formatCode="#,##0">
                  <c:v>4182885.9611527501</c:v>
                </c:pt>
                <c:pt idx="66" formatCode="#,##0">
                  <c:v>4367447.1020644996</c:v>
                </c:pt>
                <c:pt idx="67" formatCode="#,##0">
                  <c:v>4363455.1675175149</c:v>
                </c:pt>
                <c:pt idx="68" formatCode="#,##0">
                  <c:v>3954015.4254007861</c:v>
                </c:pt>
                <c:pt idx="69" formatCode="#,##0">
                  <c:v>4031043.7823047969</c:v>
                </c:pt>
                <c:pt idx="70" formatCode="#,##0">
                  <c:v>3735527.2401933582</c:v>
                </c:pt>
                <c:pt idx="71" formatCode="#,##0">
                  <c:v>3806645.8983258815</c:v>
                </c:pt>
                <c:pt idx="72" formatCode="#,##0">
                  <c:v>3539304.7866819515</c:v>
                </c:pt>
                <c:pt idx="73" formatCode="#,##0">
                  <c:v>3283750.0494303512</c:v>
                </c:pt>
                <c:pt idx="74" formatCode="#,##0">
                  <c:v>3787517.6362771005</c:v>
                </c:pt>
                <c:pt idx="75" formatCode="#,##0">
                  <c:v>3839279.5431395615</c:v>
                </c:pt>
                <c:pt idx="76" formatCode="#,##0">
                  <c:v>4133652.4573516585</c:v>
                </c:pt>
                <c:pt idx="77" formatCode="#,##0">
                  <c:v>4355733.3865535362</c:v>
                </c:pt>
                <c:pt idx="78" formatCode="#,##0">
                  <c:v>4540294.5274652867</c:v>
                </c:pt>
                <c:pt idx="79" formatCode="#,##0">
                  <c:v>4536302.592918301</c:v>
                </c:pt>
                <c:pt idx="80" formatCode="#,##0">
                  <c:v>4126862.8508015722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3-46C1-8F70-A24227378C5F}"/>
            </c:ext>
          </c:extLst>
        </c:ser>
        <c:ser>
          <c:idx val="2"/>
          <c:order val="2"/>
          <c:tx>
            <c:strRef>
              <c:f>'előrejelzés-diagram'!$D$1</c:f>
              <c:strCache>
                <c:ptCount val="1"/>
                <c:pt idx="0">
                  <c:v>Konfidencia-intervallum alsó határa(Airport Passengers)</c:v>
                </c:pt>
              </c:strCache>
            </c:strRef>
          </c:tx>
          <c:spPr>
            <a:ln w="1270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'előrejelzés-diagram'!$A$2:$A$82</c:f>
              <c:numCache>
                <c:formatCode>[$-409]mmm\-yy;@</c:formatCode>
                <c:ptCount val="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</c:numCache>
            </c:numRef>
          </c:cat>
          <c:val>
            <c:numRef>
              <c:f>'előrejelzés-diagram'!$D$2:$D$82</c:f>
              <c:numCache>
                <c:formatCode>General</c:formatCode>
                <c:ptCount val="81"/>
                <c:pt idx="56" formatCode="#,##0">
                  <c:v>3781168</c:v>
                </c:pt>
                <c:pt idx="57" formatCode="#,##0">
                  <c:v>3695827.071337596</c:v>
                </c:pt>
                <c:pt idx="58" formatCode="#,##0">
                  <c:v>3395234.3290626127</c:v>
                </c:pt>
                <c:pt idx="59" formatCode="#,##0">
                  <c:v>3461387.5968217924</c:v>
                </c:pt>
                <c:pt idx="60" formatCode="#,##0">
                  <c:v>3189182.4444287894</c:v>
                </c:pt>
                <c:pt idx="61" formatCode="#,##0">
                  <c:v>2928856.7472351794</c:v>
                </c:pt>
                <c:pt idx="62" formatCode="#,##0">
                  <c:v>3427939.1790022892</c:v>
                </c:pt>
                <c:pt idx="63" formatCode="#,##0">
                  <c:v>3475095.2945883656</c:v>
                </c:pt>
                <c:pt idx="64" formatCode="#,##0">
                  <c:v>3764936.0480073574</c:v>
                </c:pt>
                <c:pt idx="65" formatCode="#,##0">
                  <c:v>3982553.3179673976</c:v>
                </c:pt>
                <c:pt idx="66" formatCode="#,##0">
                  <c:v>4162714.691868763</c:v>
                </c:pt>
                <c:pt idx="67" formatCode="#,##0">
                  <c:v>4154382.7227156921</c:v>
                </c:pt>
                <c:pt idx="68" formatCode="#,##0">
                  <c:v>3740658.9096208187</c:v>
                </c:pt>
                <c:pt idx="69" formatCode="#,##0">
                  <c:v>3813423.808088656</c:v>
                </c:pt>
                <c:pt idx="70" formatCode="#,##0">
                  <c:v>3513725.7444141367</c:v>
                </c:pt>
                <c:pt idx="71" formatCode="#,##0">
                  <c:v>3580709.4021058688</c:v>
                </c:pt>
                <c:pt idx="72" formatCode="#,##0">
                  <c:v>3309277.1877112389</c:v>
                </c:pt>
                <c:pt idx="73" formatCode="#,##0">
                  <c:v>3049672.8310821415</c:v>
                </c:pt>
                <c:pt idx="74" formatCode="#,##0">
                  <c:v>3549430.0544170653</c:v>
                </c:pt>
                <c:pt idx="75" formatCode="#,##0">
                  <c:v>3597218.7935852995</c:v>
                </c:pt>
                <c:pt idx="76" formatCode="#,##0">
                  <c:v>3887653.8264740822</c:v>
                </c:pt>
                <c:pt idx="77" formatCode="#,##0">
                  <c:v>4105830.3871314777</c:v>
                </c:pt>
                <c:pt idx="78" formatCode="#,##0">
                  <c:v>4286519.0215908252</c:v>
                </c:pt>
                <c:pt idx="79" formatCode="#,##0">
                  <c:v>4278684.903490141</c:v>
                </c:pt>
                <c:pt idx="80" formatCode="#,##0">
                  <c:v>3865431.8629269381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3-46C1-8F70-A24227378C5F}"/>
            </c:ext>
          </c:extLst>
        </c:ser>
        <c:ser>
          <c:idx val="3"/>
          <c:order val="3"/>
          <c:tx>
            <c:strRef>
              <c:f>'előrejelzés-diagram'!$E$1</c:f>
              <c:strCache>
                <c:ptCount val="1"/>
                <c:pt idx="0">
                  <c:v>Konfidencia-intervallum felső határa(Airport Passengers)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'előrejelzés-diagram'!$A$2:$A$82</c:f>
              <c:numCache>
                <c:formatCode>[$-409]mmm\-yy;@</c:formatCode>
                <c:ptCount val="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</c:numCache>
            </c:numRef>
          </c:cat>
          <c:val>
            <c:numRef>
              <c:f>'előrejelzés-diagram'!$E$2:$E$82</c:f>
              <c:numCache>
                <c:formatCode>General</c:formatCode>
                <c:ptCount val="81"/>
                <c:pt idx="56" formatCode="#,##0">
                  <c:v>3781168</c:v>
                </c:pt>
                <c:pt idx="57" formatCode="#,##0">
                  <c:v>4020565.6424704255</c:v>
                </c:pt>
                <c:pt idx="58" formatCode="#,##0">
                  <c:v>3730125.3005225314</c:v>
                </c:pt>
                <c:pt idx="59" formatCode="#,##0">
                  <c:v>3806209.3490283983</c:v>
                </c:pt>
                <c:pt idx="60" formatCode="#,##0">
                  <c:v>3543732.2781335404</c:v>
                </c:pt>
                <c:pt idx="61" formatCode="#,##0">
                  <c:v>3292948.5008239509</c:v>
                </c:pt>
                <c:pt idx="62" formatCode="#,##0">
                  <c:v>3801401.2427503397</c:v>
                </c:pt>
                <c:pt idx="63" formatCode="#,##0">
                  <c:v>3857768.9408891844</c:v>
                </c:pt>
                <c:pt idx="64" formatCode="#,##0">
                  <c:v>4156674.0158943874</c:v>
                </c:pt>
                <c:pt idx="65" formatCode="#,##0">
                  <c:v>4383218.604338103</c:v>
                </c:pt>
                <c:pt idx="66" formatCode="#,##0">
                  <c:v>4572179.5122602358</c:v>
                </c:pt>
                <c:pt idx="67" formatCode="#,##0">
                  <c:v>4572527.6123193381</c:v>
                </c:pt>
                <c:pt idx="68" formatCode="#,##0">
                  <c:v>4167371.9411807535</c:v>
                </c:pt>
                <c:pt idx="69" formatCode="#,##0">
                  <c:v>4248663.7565209372</c:v>
                </c:pt>
                <c:pt idx="70" formatCode="#,##0">
                  <c:v>3957328.7359725796</c:v>
                </c:pt>
                <c:pt idx="71" formatCode="#,##0">
                  <c:v>4032582.3945458941</c:v>
                </c:pt>
                <c:pt idx="72" formatCode="#,##0">
                  <c:v>3769332.3856526641</c:v>
                </c:pt>
                <c:pt idx="73" formatCode="#,##0">
                  <c:v>3517827.267778561</c:v>
                </c:pt>
                <c:pt idx="74" formatCode="#,##0">
                  <c:v>4025605.2181371357</c:v>
                </c:pt>
                <c:pt idx="75" formatCode="#,##0">
                  <c:v>4081340.2926938236</c:v>
                </c:pt>
                <c:pt idx="76" formatCode="#,##0">
                  <c:v>4379651.0882292343</c:v>
                </c:pt>
                <c:pt idx="77" formatCode="#,##0">
                  <c:v>4605636.3859755946</c:v>
                </c:pt>
                <c:pt idx="78" formatCode="#,##0">
                  <c:v>4794070.0333397482</c:v>
                </c:pt>
                <c:pt idx="79" formatCode="#,##0">
                  <c:v>4793920.282346461</c:v>
                </c:pt>
                <c:pt idx="80" formatCode="#,##0">
                  <c:v>4388293.8386762068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3-46C1-8F70-A2422737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69952"/>
        <c:axId val="86670912"/>
      </c:lineChart>
      <c:catAx>
        <c:axId val="8666995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670912"/>
        <c:crosses val="autoZero"/>
        <c:auto val="1"/>
        <c:lblAlgn val="ctr"/>
        <c:lblOffset val="100"/>
        <c:noMultiLvlLbl val="0"/>
      </c:catAx>
      <c:valAx>
        <c:axId val="8667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66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268941</xdr:colOff>
      <xdr:row>1</xdr:row>
      <xdr:rowOff>157442</xdr:rowOff>
    </xdr:from>
    <xdr:to>
      <xdr:col>15</xdr:col>
      <xdr:colOff>349624</xdr:colOff>
      <xdr:row>17</xdr:row>
      <xdr:rowOff>43142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01BE8B-6B8E-6FD8-2DFE-F2782B445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zerző" refreshedDate="45027.851646064817" createdVersion="8" refreshedVersion="8" minRefreshableVersion="3" recordCount="2" xr:uid="{C9F13CF1-3701-4FD3-9951-824D3007B1F0}">
  <cacheSource type="scenario"/>
  <cacheFields count="3">
    <cacheField name="$B$1" numFmtId="0">
      <sharedItems containsNonDate="0" count="2">
        <s v="jó eset"/>
        <s v="rossz"/>
      </sharedItems>
    </cacheField>
    <cacheField name="$B$1 cellákra feltételezi" numFmtId="0">
      <sharedItems containsNonDate="0" count="1">
        <s v="Martin"/>
      </sharedItems>
    </cacheField>
    <cacheField name="eredm.: $B$3" numFmtId="0">
      <sharedItems containsSemiMixedTypes="0" containsNonDate="0" containsString="0" containsNumber="1" containsInteger="1" minValue="-20000" maxValue="30000" count="2">
        <n v="30000"/>
        <n v="-20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9EAD4F-F11E-480B-88F8-53615C72E25C}" name="Kimutatás1" cacheId="0" applyNumberFormats="0" applyBorderFormats="0" applyFontFormats="0" applyPatternFormats="0" applyAlignmentFormats="0" applyWidthHeightFormats="1" dataCaption="Értékek" updatedVersion="8" minRefreshableVersion="3" useAutoFormatting="1" rowGrandTotals="0" colGrandTotals="0" itemPrintTitles="1" createdVersion="8" indent="0" outline="1" outlineData="1" multipleFieldFilters="0" fieldListSortAscending="1">
  <location ref="A3:B5" firstHeaderRow="1" firstDataRow="1" firstDataCol="1" rowPageCount="1" colPageCount="1"/>
  <pivotFields count="3">
    <pivotField axis="axisRow" showAll="0" defaultSubtotal="0">
      <items count="2">
        <item x="0"/>
        <item x="1"/>
      </items>
    </pivotField>
    <pivotField axis="axisPage" showAll="0">
      <items count="2"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Items count="1">
    <i/>
  </colItems>
  <pageFields count="1">
    <pageField fld="1" hier="-1"/>
  </pageFields>
  <dataFields count="1">
    <dataField name="$B$3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A408F7-400E-4234-BFA5-BDAEFE68A14F}" name="Table1" displayName="Table1" ref="A1:E82" totalsRowShown="0" headerRowDxfId="11" dataDxfId="9" headerRowBorderDxfId="10">
  <autoFilter ref="A1:E82" xr:uid="{25A408F7-400E-4234-BFA5-BDAEFE68A14F}"/>
  <tableColumns count="5">
    <tableColumn id="1" xr3:uid="{9E87EE34-7DAE-45AA-9356-893883F4BCCD}" name="Date" dataDxfId="8"/>
    <tableColumn id="2" xr3:uid="{DE09E57A-FBF1-46C1-9992-3AB0AE12BD2E}" name="Airport Passengers" dataDxfId="7"/>
    <tableColumn id="3" xr3:uid="{8FA0A640-4949-42EC-9152-E7E7F7364898}" name="Forecast (Airport Passengers)" dataDxfId="6">
      <calculatedColumnFormula>_xlfn.FORECAST.ETS(A2,$B$4:$B$60,$A$4:$A$60,1,1)</calculatedColumnFormula>
    </tableColumn>
    <tableColumn id="4" xr3:uid="{78FEC3E2-233E-4C5F-A2C1-C7FBA4CE20C1}" name="Lower Confidence Bound (Airport Passengers)" dataDxfId="5">
      <calculatedColumnFormula>C2-_xlfn.FORECAST.ETS.CONFINT(A2,$B$4:$B$60,$A$4:$A$60,0.95,1,1)</calculatedColumnFormula>
    </tableColumn>
    <tableColumn id="5" xr3:uid="{D139D06A-3862-4F2A-B3DC-5B91B3A7BC99}" name="Upper Confidence Bound (Airport Passengers)" dataDxfId="4">
      <calculatedColumnFormula>C2+_xlfn.FORECAST.ETS.CONFINT(A2,$B$4:$B$60,$A$4:$A$60,0.95,1,1)</calculatedColumnFormula>
    </tableColumn>
  </tableColumns>
  <tableStyleInfo name="CustomTableSty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1CA2D9-67FC-4225-BEAD-1301C2221138}" name="Táblázat3" displayName="Táblázat3" ref="A1:E82" totalsRowShown="0">
  <autoFilter ref="A1:E82" xr:uid="{EC1CA2D9-67FC-4225-BEAD-1301C2221138}"/>
  <tableColumns count="5">
    <tableColumn id="1" xr3:uid="{CD6B569F-3137-49E3-88AE-2644414D6286}" name="Date" dataDxfId="3"/>
    <tableColumn id="2" xr3:uid="{5E97FD46-7204-45F6-B12A-E05709D440EC}" name="Airport Passengers"/>
    <tableColumn id="3" xr3:uid="{E03D436E-5918-4A8A-9D1E-790351F6C73F}" name="Előrejelzés(Airport Passengers)" dataDxfId="2">
      <calculatedColumnFormula>_xlfn.FORECAST.ETS(A2,$B$2:$B$58,$A$2:$A$58,1,1)</calculatedColumnFormula>
    </tableColumn>
    <tableColumn id="4" xr3:uid="{D37DD39F-387C-47EA-9D72-8E69F4C4CAB8}" name="Konfidencia-intervallum alsó határa(Airport Passengers)" dataDxfId="1">
      <calculatedColumnFormula>C2-_xlfn.FORECAST.ETS.CONFINT(A2,$B$2:$B$58,$A$2:$A$58,0.95,1,1)</calculatedColumnFormula>
    </tableColumn>
    <tableColumn id="5" xr3:uid="{1B11FA38-D704-4510-8A10-3D3911F1F776}" name="Konfidencia-intervallum felső határa(Airport Passengers)" dataDxfId="0">
      <calculatedColumnFormula>C2+_xlfn.FORECAST.ETS.CONFINT(A2,$B$2:$B$58,$A$2:$A$58,0.95,1,1)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zoomScale="205" zoomScaleNormal="205" workbookViewId="0">
      <selection activeCell="C20" sqref="C20"/>
    </sheetView>
  </sheetViews>
  <sheetFormatPr defaultRowHeight="15" x14ac:dyDescent="0.25"/>
  <cols>
    <col min="1" max="1" width="21.5703125" bestFit="1" customWidth="1"/>
    <col min="2" max="2" width="23.5703125" bestFit="1" customWidth="1"/>
    <col min="3" max="3" width="9.28515625" bestFit="1" customWidth="1"/>
    <col min="4" max="4" width="15.28515625" bestFit="1" customWidth="1"/>
  </cols>
  <sheetData>
    <row r="1" spans="1:14" ht="15.75" thickBot="1" x14ac:dyDescent="0.3">
      <c r="A1" s="71" t="s">
        <v>31</v>
      </c>
      <c r="B1" s="72"/>
    </row>
    <row r="2" spans="1:14" x14ac:dyDescent="0.25">
      <c r="A2" s="3" t="s">
        <v>3</v>
      </c>
      <c r="B2" s="38">
        <v>10000000</v>
      </c>
    </row>
    <row r="3" spans="1:14" x14ac:dyDescent="0.25">
      <c r="A3" s="3" t="s">
        <v>4</v>
      </c>
      <c r="B3" s="4">
        <v>385.23495348363275</v>
      </c>
      <c r="D3" s="73" t="s">
        <v>39</v>
      </c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x14ac:dyDescent="0.25">
      <c r="A4" s="3" t="s">
        <v>1</v>
      </c>
      <c r="B4" s="39">
        <v>0.10412814169480475</v>
      </c>
      <c r="D4" t="s">
        <v>43</v>
      </c>
      <c r="E4" s="74" t="s">
        <v>44</v>
      </c>
      <c r="F4" s="74"/>
      <c r="G4" s="74"/>
      <c r="H4" s="74"/>
      <c r="I4" s="74"/>
      <c r="J4" s="74"/>
      <c r="K4" s="74"/>
      <c r="L4" s="74"/>
      <c r="M4" s="74"/>
      <c r="N4" s="74"/>
    </row>
    <row r="5" spans="1:14" ht="15.75" thickBot="1" x14ac:dyDescent="0.3">
      <c r="A5" s="5" t="s">
        <v>2</v>
      </c>
      <c r="B5" s="40">
        <f>PMT(B4/12,B3,B2)</f>
        <v>-90000.000099893979</v>
      </c>
    </row>
    <row r="6" spans="1:14" ht="15.75" thickBot="1" x14ac:dyDescent="0.3"/>
    <row r="7" spans="1:14" ht="15.75" thickBot="1" x14ac:dyDescent="0.3">
      <c r="A7" s="71" t="s">
        <v>32</v>
      </c>
      <c r="B7" s="72"/>
    </row>
    <row r="8" spans="1:14" x14ac:dyDescent="0.25">
      <c r="A8" s="3" t="s">
        <v>3</v>
      </c>
      <c r="B8" s="41">
        <v>1000000</v>
      </c>
    </row>
    <row r="9" spans="1:14" x14ac:dyDescent="0.25">
      <c r="A9" s="3" t="s">
        <v>1</v>
      </c>
      <c r="B9" s="42">
        <v>0.1</v>
      </c>
      <c r="D9" s="73" t="s">
        <v>40</v>
      </c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x14ac:dyDescent="0.25">
      <c r="A10" s="3" t="s">
        <v>9</v>
      </c>
      <c r="B10" s="41">
        <v>47600</v>
      </c>
      <c r="D10" t="s">
        <v>41</v>
      </c>
      <c r="E10" s="73" t="s">
        <v>42</v>
      </c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15.75" thickBot="1" x14ac:dyDescent="0.3">
      <c r="A11" s="5" t="s">
        <v>26</v>
      </c>
      <c r="B11" s="46">
        <f>ROUNDUP(NPER(B9/12,-B10,B8,0,0),0)</f>
        <v>24</v>
      </c>
    </row>
    <row r="12" spans="1:14" ht="15.75" thickBot="1" x14ac:dyDescent="0.3"/>
    <row r="13" spans="1:14" ht="15.75" thickBot="1" x14ac:dyDescent="0.3">
      <c r="A13" s="71" t="s">
        <v>33</v>
      </c>
      <c r="B13" s="72"/>
    </row>
    <row r="14" spans="1:14" x14ac:dyDescent="0.25">
      <c r="A14" s="50" t="s">
        <v>27</v>
      </c>
      <c r="B14" s="51">
        <v>5827367.9604467675</v>
      </c>
    </row>
    <row r="15" spans="1:14" ht="28.5" customHeight="1" x14ac:dyDescent="0.25">
      <c r="A15" s="47" t="s">
        <v>28</v>
      </c>
      <c r="B15" s="48">
        <v>0</v>
      </c>
      <c r="D15" s="75" t="s">
        <v>46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pans="1:14" x14ac:dyDescent="0.25">
      <c r="A16" s="3" t="s">
        <v>29</v>
      </c>
      <c r="B16" s="4">
        <v>6</v>
      </c>
      <c r="D16" t="s">
        <v>43</v>
      </c>
      <c r="E16" s="73" t="s">
        <v>48</v>
      </c>
      <c r="F16" s="73"/>
      <c r="G16" s="73"/>
      <c r="H16" s="73"/>
      <c r="I16" s="73"/>
      <c r="J16" s="73"/>
      <c r="K16" s="73"/>
      <c r="L16" s="73"/>
      <c r="M16" s="73"/>
      <c r="N16" s="73"/>
    </row>
    <row r="17" spans="1:14" x14ac:dyDescent="0.25">
      <c r="A17" s="3" t="s">
        <v>10</v>
      </c>
      <c r="B17" s="42">
        <v>0.14000000000000001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3" t="s">
        <v>30</v>
      </c>
      <c r="B18" s="52">
        <f>FV(B17/12,B16,-B15,-B14,1)</f>
        <v>6247367.9604467666</v>
      </c>
    </row>
    <row r="19" spans="1:14" ht="15.75" thickBot="1" x14ac:dyDescent="0.3">
      <c r="A19" s="5" t="s">
        <v>47</v>
      </c>
      <c r="B19" s="40">
        <f>B18-B14-B16*B15</f>
        <v>419999.99999999907</v>
      </c>
      <c r="D19" s="49"/>
    </row>
    <row r="20" spans="1:14" ht="15.75" thickBot="1" x14ac:dyDescent="0.3"/>
    <row r="21" spans="1:14" ht="15.75" thickBot="1" x14ac:dyDescent="0.3">
      <c r="A21" s="71" t="s">
        <v>34</v>
      </c>
      <c r="B21" s="72"/>
    </row>
    <row r="22" spans="1:14" x14ac:dyDescent="0.25">
      <c r="A22" s="3" t="s">
        <v>12</v>
      </c>
      <c r="B22" s="41">
        <v>100000</v>
      </c>
    </row>
    <row r="23" spans="1:14" x14ac:dyDescent="0.25">
      <c r="A23" s="3" t="s">
        <v>25</v>
      </c>
      <c r="B23" s="41">
        <v>8000</v>
      </c>
    </row>
    <row r="24" spans="1:14" x14ac:dyDescent="0.25">
      <c r="A24" s="3" t="s">
        <v>29</v>
      </c>
      <c r="B24" s="4">
        <v>18</v>
      </c>
      <c r="D24" s="73" t="s">
        <v>36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14" x14ac:dyDescent="0.25">
      <c r="A25" s="3" t="s">
        <v>37</v>
      </c>
      <c r="B25" s="43">
        <f>RATE(B24,-B23,B22,0,0,0)</f>
        <v>4.1562811661546205E-2</v>
      </c>
      <c r="D25" t="s">
        <v>43</v>
      </c>
      <c r="E25" s="73" t="s">
        <v>45</v>
      </c>
      <c r="F25" s="73"/>
      <c r="G25" s="73"/>
      <c r="H25" s="73"/>
      <c r="I25" s="73"/>
      <c r="J25" s="73"/>
      <c r="K25" s="73"/>
      <c r="L25" s="73"/>
      <c r="M25" s="73"/>
      <c r="N25" s="73"/>
    </row>
    <row r="26" spans="1:14" x14ac:dyDescent="0.25">
      <c r="A26" s="3" t="s">
        <v>38</v>
      </c>
      <c r="B26" s="39">
        <f>B25*12</f>
        <v>0.49875373993855443</v>
      </c>
    </row>
    <row r="27" spans="1:14" ht="15.75" thickBot="1" x14ac:dyDescent="0.3">
      <c r="A27" s="5" t="s">
        <v>35</v>
      </c>
      <c r="B27" s="44">
        <f>B23*B24</f>
        <v>144000</v>
      </c>
    </row>
  </sheetData>
  <mergeCells count="12">
    <mergeCell ref="D24:N24"/>
    <mergeCell ref="E10:N10"/>
    <mergeCell ref="E4:N4"/>
    <mergeCell ref="E25:N25"/>
    <mergeCell ref="D15:N15"/>
    <mergeCell ref="E16:N16"/>
    <mergeCell ref="A1:B1"/>
    <mergeCell ref="A7:B7"/>
    <mergeCell ref="A13:B13"/>
    <mergeCell ref="A21:B21"/>
    <mergeCell ref="D3:N3"/>
    <mergeCell ref="D9:N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zoomScale="280" zoomScaleNormal="280" workbookViewId="0">
      <selection activeCell="B3" sqref="B3"/>
    </sheetView>
  </sheetViews>
  <sheetFormatPr defaultRowHeight="15" x14ac:dyDescent="0.25"/>
  <cols>
    <col min="2" max="2" width="13.85546875" bestFit="1" customWidth="1"/>
  </cols>
  <sheetData>
    <row r="1" spans="1:2" x14ac:dyDescent="0.25">
      <c r="A1" s="78" t="s">
        <v>0</v>
      </c>
      <c r="B1" s="81">
        <v>50000</v>
      </c>
    </row>
    <row r="2" spans="1:2" ht="15.75" thickBot="1" x14ac:dyDescent="0.3">
      <c r="A2" s="79" t="s">
        <v>5</v>
      </c>
      <c r="B2" s="82">
        <v>65000</v>
      </c>
    </row>
    <row r="3" spans="1:2" ht="15.75" thickBot="1" x14ac:dyDescent="0.3">
      <c r="A3" s="80" t="s">
        <v>6</v>
      </c>
      <c r="B3" s="83">
        <f>B1-B2</f>
        <v>-15000</v>
      </c>
    </row>
  </sheetData>
  <scenarios current="2" show="2" sqref="B3">
    <scenario name="jó eset" locked="1" count="2" user="Szerző" comment="Készítette: Szerző  2023.04.12">
      <inputCells r="B1" val="50000" numFmtId="166"/>
      <inputCells r="B2" val="13200" numFmtId="166"/>
    </scenario>
    <scenario name="legkedvezőbb eset" locked="1" count="2" user="Szerző" comment="Készítette: Szerző  2023.04.12_x000a_Módosította: Szerző  2023.04.12">
      <inputCells r="B1" val="150000" numFmtId="166"/>
      <inputCells r="B2" val="26000" numFmtId="166"/>
    </scenario>
    <scenario name="rossz eset" locked="1" count="2" user="Szerző" comment="Készítette: Szerző  2023.04.12">
      <inputCells r="B1" val="50000" numFmtId="166"/>
      <inputCells r="B2" val="65000" numFmtId="166"/>
    </scenario>
  </scenario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0859-2AFA-4312-A9D5-59A69BE72EA7}">
  <dimension ref="A1:B5"/>
  <sheetViews>
    <sheetView workbookViewId="0">
      <selection activeCell="B5" sqref="B5"/>
    </sheetView>
  </sheetViews>
  <sheetFormatPr defaultRowHeight="15" x14ac:dyDescent="0.25"/>
  <cols>
    <col min="1" max="1" width="22.5703125" bestFit="1" customWidth="1"/>
    <col min="2" max="2" width="9.28515625" bestFit="1" customWidth="1"/>
  </cols>
  <sheetData>
    <row r="1" spans="1:2" x14ac:dyDescent="0.25">
      <c r="A1" s="70" t="s">
        <v>62</v>
      </c>
      <c r="B1" t="s">
        <v>63</v>
      </c>
    </row>
    <row r="3" spans="1:2" x14ac:dyDescent="0.25">
      <c r="A3" s="70" t="s">
        <v>61</v>
      </c>
      <c r="B3" t="s">
        <v>60</v>
      </c>
    </row>
    <row r="4" spans="1:2" x14ac:dyDescent="0.25">
      <c r="A4" s="45" t="s">
        <v>50</v>
      </c>
      <c r="B4">
        <v>30000</v>
      </c>
    </row>
    <row r="5" spans="1:2" x14ac:dyDescent="0.25">
      <c r="A5" s="45" t="s">
        <v>52</v>
      </c>
      <c r="B5">
        <v>-20000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802D-918B-4912-A177-12B37F347ED5}">
  <sheetPr>
    <outlinePr summaryBelow="0"/>
  </sheetPr>
  <dimension ref="B1:F11"/>
  <sheetViews>
    <sheetView showGridLines="0" workbookViewId="0"/>
  </sheetViews>
  <sheetFormatPr defaultRowHeight="15" outlineLevelRow="1" outlineLevelCol="1" x14ac:dyDescent="0.25"/>
  <cols>
    <col min="3" max="3" width="5.140625" bestFit="1" customWidth="1"/>
    <col min="4" max="6" width="12.140625" bestFit="1" customWidth="1" outlineLevel="1"/>
  </cols>
  <sheetData>
    <row r="1" spans="2:6" ht="15.75" thickBot="1" x14ac:dyDescent="0.3"/>
    <row r="2" spans="2:6" ht="15.75" x14ac:dyDescent="0.25">
      <c r="B2" s="61" t="s">
        <v>53</v>
      </c>
      <c r="C2" s="61"/>
      <c r="D2" s="66"/>
      <c r="E2" s="66"/>
      <c r="F2" s="66"/>
    </row>
    <row r="3" spans="2:6" ht="15.75" collapsed="1" x14ac:dyDescent="0.25">
      <c r="B3" s="60"/>
      <c r="C3" s="60"/>
      <c r="D3" s="67" t="s">
        <v>55</v>
      </c>
      <c r="E3" s="67" t="s">
        <v>50</v>
      </c>
      <c r="F3" s="67" t="s">
        <v>52</v>
      </c>
    </row>
    <row r="4" spans="2:6" ht="33.75" hidden="1" outlineLevel="1" x14ac:dyDescent="0.25">
      <c r="B4" s="63"/>
      <c r="C4" s="63"/>
      <c r="E4" s="69" t="s">
        <v>51</v>
      </c>
      <c r="F4" s="69" t="s">
        <v>51</v>
      </c>
    </row>
    <row r="5" spans="2:6" x14ac:dyDescent="0.25">
      <c r="B5" s="64" t="s">
        <v>54</v>
      </c>
      <c r="C5" s="64"/>
      <c r="D5" s="62"/>
      <c r="E5" s="62"/>
      <c r="F5" s="62"/>
    </row>
    <row r="6" spans="2:6" outlineLevel="1" x14ac:dyDescent="0.25">
      <c r="B6" s="63"/>
      <c r="C6" s="63" t="s">
        <v>49</v>
      </c>
      <c r="D6">
        <v>100000</v>
      </c>
      <c r="E6" s="68">
        <v>150000</v>
      </c>
      <c r="F6" s="68">
        <v>100000</v>
      </c>
    </row>
    <row r="7" spans="2:6" x14ac:dyDescent="0.25">
      <c r="B7" s="64" t="s">
        <v>56</v>
      </c>
      <c r="C7" s="64"/>
      <c r="D7" s="62"/>
      <c r="E7" s="62"/>
      <c r="F7" s="62"/>
    </row>
    <row r="8" spans="2:6" ht="15.75" outlineLevel="1" thickBot="1" x14ac:dyDescent="0.3">
      <c r="B8" s="65"/>
      <c r="C8" s="65" t="s">
        <v>60</v>
      </c>
      <c r="D8" s="31">
        <v>-20000</v>
      </c>
      <c r="E8" s="31">
        <v>30000</v>
      </c>
      <c r="F8" s="31">
        <v>-20000</v>
      </c>
    </row>
    <row r="9" spans="2:6" x14ac:dyDescent="0.25">
      <c r="B9" t="s">
        <v>57</v>
      </c>
    </row>
    <row r="10" spans="2:6" x14ac:dyDescent="0.25">
      <c r="B10" t="s">
        <v>58</v>
      </c>
    </row>
    <row r="11" spans="2:6" x14ac:dyDescent="0.25">
      <c r="B11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zoomScale="160" zoomScaleNormal="160" workbookViewId="0">
      <selection activeCell="D2" sqref="D2"/>
    </sheetView>
  </sheetViews>
  <sheetFormatPr defaultColWidth="9.28515625" defaultRowHeight="15" x14ac:dyDescent="0.25"/>
  <cols>
    <col min="1" max="1" width="7.85546875" bestFit="1" customWidth="1"/>
    <col min="2" max="2" width="20.85546875" customWidth="1"/>
    <col min="3" max="3" width="7.5703125" customWidth="1"/>
    <col min="4" max="4" width="15.5703125" customWidth="1"/>
    <col min="7" max="7" width="14.42578125" customWidth="1"/>
    <col min="10" max="10" width="13.5703125" customWidth="1"/>
  </cols>
  <sheetData>
    <row r="1" spans="1:22" ht="15.75" thickBot="1" x14ac:dyDescent="0.3">
      <c r="A1" s="71" t="s">
        <v>7</v>
      </c>
      <c r="B1" s="76"/>
      <c r="C1" s="77"/>
      <c r="D1" s="53" t="s">
        <v>8</v>
      </c>
      <c r="G1" s="18" t="s">
        <v>14</v>
      </c>
      <c r="H1" s="19">
        <v>13</v>
      </c>
      <c r="I1" s="20"/>
      <c r="J1" s="21" t="s">
        <v>14</v>
      </c>
      <c r="K1" s="22">
        <v>13</v>
      </c>
      <c r="L1" s="20"/>
      <c r="M1" s="20"/>
      <c r="N1" s="20"/>
      <c r="O1" s="20"/>
      <c r="P1" s="20"/>
      <c r="Q1" s="20"/>
      <c r="R1" s="20"/>
      <c r="S1" s="20"/>
      <c r="T1" s="20"/>
      <c r="U1" s="20"/>
      <c r="V1" s="2"/>
    </row>
    <row r="2" spans="1:22" ht="16.5" thickTop="1" thickBot="1" x14ac:dyDescent="0.3">
      <c r="A2" s="3" t="s">
        <v>9</v>
      </c>
      <c r="B2" s="1" t="s">
        <v>13</v>
      </c>
      <c r="C2" s="54"/>
      <c r="D2" s="84">
        <f>PMT(B3/12, B4,-B5)</f>
        <v>6436980.9355582613</v>
      </c>
      <c r="G2" s="23" t="s">
        <v>15</v>
      </c>
      <c r="H2" s="8">
        <v>1500</v>
      </c>
      <c r="J2" s="7" t="s">
        <v>15</v>
      </c>
      <c r="K2" s="9">
        <v>1500</v>
      </c>
      <c r="L2" s="10">
        <v>10</v>
      </c>
      <c r="M2" s="11">
        <v>11</v>
      </c>
      <c r="N2" s="11">
        <v>12</v>
      </c>
      <c r="O2" s="11">
        <v>13</v>
      </c>
      <c r="P2" s="11">
        <v>14</v>
      </c>
      <c r="Q2" s="11">
        <v>15</v>
      </c>
      <c r="R2" s="11">
        <v>16</v>
      </c>
      <c r="S2" s="11">
        <v>17</v>
      </c>
      <c r="T2" s="11">
        <v>18</v>
      </c>
      <c r="U2" s="11">
        <v>19</v>
      </c>
      <c r="V2" s="24">
        <v>20</v>
      </c>
    </row>
    <row r="3" spans="1:22" ht="16.5" thickTop="1" thickBot="1" x14ac:dyDescent="0.3">
      <c r="A3" s="3" t="s">
        <v>10</v>
      </c>
      <c r="B3" s="87">
        <v>0.09</v>
      </c>
      <c r="C3" s="85">
        <v>0.09</v>
      </c>
      <c r="D3" s="55"/>
      <c r="G3" s="25" t="s">
        <v>16</v>
      </c>
      <c r="H3" s="12">
        <f>H2*H1*4</f>
        <v>78000</v>
      </c>
      <c r="J3" s="13" t="s">
        <v>16</v>
      </c>
      <c r="K3" s="12">
        <f>K2*K1*4</f>
        <v>78000</v>
      </c>
      <c r="L3" s="14"/>
      <c r="M3" s="15"/>
      <c r="N3" s="15"/>
      <c r="O3" s="15"/>
      <c r="P3" s="15"/>
      <c r="Q3" s="15"/>
      <c r="R3" s="15"/>
      <c r="S3" s="15"/>
      <c r="T3" s="15"/>
      <c r="U3" s="15"/>
      <c r="V3" s="26"/>
    </row>
    <row r="4" spans="1:22" ht="15.75" thickTop="1" x14ac:dyDescent="0.25">
      <c r="A4" s="3" t="s">
        <v>11</v>
      </c>
      <c r="B4" s="1">
        <v>360</v>
      </c>
      <c r="C4" s="85">
        <v>9.2499999999999999E-2</v>
      </c>
      <c r="D4" s="55"/>
      <c r="G4" s="27">
        <v>10</v>
      </c>
      <c r="H4" s="14"/>
      <c r="V4" s="4"/>
    </row>
    <row r="5" spans="1:22" ht="15.75" thickBot="1" x14ac:dyDescent="0.3">
      <c r="A5" s="5" t="s">
        <v>12</v>
      </c>
      <c r="B5" s="17">
        <v>800000000</v>
      </c>
      <c r="C5" s="86">
        <v>9.5000000000000001E-2</v>
      </c>
      <c r="D5" s="56"/>
      <c r="G5" s="28">
        <v>11</v>
      </c>
      <c r="H5" s="16"/>
      <c r="V5" s="4"/>
    </row>
    <row r="6" spans="1:22" x14ac:dyDescent="0.25">
      <c r="G6" s="28">
        <v>12</v>
      </c>
      <c r="H6" s="16"/>
      <c r="V6" s="4"/>
    </row>
    <row r="7" spans="1:22" x14ac:dyDescent="0.25">
      <c r="G7" s="28">
        <v>13</v>
      </c>
      <c r="H7" s="16"/>
      <c r="V7" s="4"/>
    </row>
    <row r="8" spans="1:22" x14ac:dyDescent="0.25">
      <c r="G8" s="28">
        <v>14</v>
      </c>
      <c r="H8" s="16"/>
      <c r="V8" s="4"/>
    </row>
    <row r="9" spans="1:22" x14ac:dyDescent="0.25">
      <c r="G9" s="28">
        <v>15</v>
      </c>
      <c r="H9" s="16"/>
      <c r="V9" s="4"/>
    </row>
    <row r="10" spans="1:22" x14ac:dyDescent="0.25">
      <c r="G10" s="28">
        <v>16</v>
      </c>
      <c r="H10" s="16"/>
      <c r="V10" s="4"/>
    </row>
    <row r="11" spans="1:22" x14ac:dyDescent="0.25">
      <c r="G11" s="28">
        <v>17</v>
      </c>
      <c r="H11" s="16"/>
      <c r="V11" s="4"/>
    </row>
    <row r="12" spans="1:22" x14ac:dyDescent="0.25">
      <c r="G12" s="28">
        <v>18</v>
      </c>
      <c r="H12" s="16"/>
      <c r="V12" s="4"/>
    </row>
    <row r="13" spans="1:22" x14ac:dyDescent="0.25">
      <c r="G13" s="28">
        <v>19</v>
      </c>
      <c r="H13" s="16"/>
      <c r="V13" s="4"/>
    </row>
    <row r="14" spans="1:22" ht="15.75" thickBot="1" x14ac:dyDescent="0.3">
      <c r="G14" s="29">
        <v>20</v>
      </c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6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abSelected="1" workbookViewId="0">
      <selection activeCell="C2" sqref="C2"/>
    </sheetView>
  </sheetViews>
  <sheetFormatPr defaultColWidth="12.140625" defaultRowHeight="15" x14ac:dyDescent="0.25"/>
  <cols>
    <col min="2" max="2" width="17.28515625" bestFit="1" customWidth="1"/>
    <col min="3" max="3" width="15.85546875" customWidth="1"/>
    <col min="4" max="4" width="15.7109375" bestFit="1" customWidth="1"/>
    <col min="5" max="5" width="16.140625" bestFit="1" customWidth="1"/>
  </cols>
  <sheetData>
    <row r="1" spans="1:5" ht="15.75" thickBot="1" x14ac:dyDescent="0.3">
      <c r="A1" s="71" t="s">
        <v>7</v>
      </c>
      <c r="B1" s="76"/>
      <c r="C1" s="76"/>
      <c r="D1" s="76" t="s">
        <v>8</v>
      </c>
      <c r="E1" s="72"/>
    </row>
    <row r="2" spans="1:5" x14ac:dyDescent="0.25">
      <c r="A2" s="3" t="s">
        <v>9</v>
      </c>
      <c r="B2" s="1" t="s">
        <v>13</v>
      </c>
      <c r="C2" s="92">
        <f>PMT(B3/12,B4,-B5)</f>
        <v>6436980.9355582613</v>
      </c>
      <c r="D2" s="90">
        <v>180</v>
      </c>
      <c r="E2" s="91">
        <v>360</v>
      </c>
    </row>
    <row r="3" spans="1:5" x14ac:dyDescent="0.25">
      <c r="A3" s="3" t="s">
        <v>10</v>
      </c>
      <c r="B3" s="87">
        <v>0.09</v>
      </c>
      <c r="C3" s="88">
        <v>0.09</v>
      </c>
      <c r="D3" s="57"/>
      <c r="E3" s="41"/>
    </row>
    <row r="4" spans="1:5" x14ac:dyDescent="0.25">
      <c r="A4" s="3" t="s">
        <v>11</v>
      </c>
      <c r="B4" s="93">
        <v>360</v>
      </c>
      <c r="C4" s="88">
        <v>9.2499999999999999E-2</v>
      </c>
      <c r="D4" s="58"/>
      <c r="E4" s="41"/>
    </row>
    <row r="5" spans="1:5" ht="15.75" thickBot="1" x14ac:dyDescent="0.3">
      <c r="A5" s="5" t="s">
        <v>12</v>
      </c>
      <c r="B5" s="17">
        <v>800000000</v>
      </c>
      <c r="C5" s="89">
        <v>9.5000000000000001E-2</v>
      </c>
      <c r="D5" s="59"/>
      <c r="E5" s="44"/>
    </row>
  </sheetData>
  <mergeCells count="2">
    <mergeCell ref="A1:C1"/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A1F5-B929-46A7-95C9-0B9E5FC07613}">
  <dimension ref="A1:E82"/>
  <sheetViews>
    <sheetView workbookViewId="0">
      <selection sqref="A1:E82"/>
    </sheetView>
  </sheetViews>
  <sheetFormatPr defaultRowHeight="15" x14ac:dyDescent="0.25"/>
  <cols>
    <col min="1" max="1" width="7.85546875" bestFit="1" customWidth="1"/>
    <col min="2" max="2" width="20.140625" bestFit="1" customWidth="1"/>
    <col min="3" max="3" width="29.5703125" bestFit="1" customWidth="1"/>
    <col min="4" max="4" width="45.140625" bestFit="1" customWidth="1"/>
    <col min="5" max="5" width="45.28515625" bestFit="1" customWidth="1"/>
  </cols>
  <sheetData>
    <row r="1" spans="1:5" ht="17.25" thickBot="1" x14ac:dyDescent="0.35">
      <c r="A1" s="35" t="s">
        <v>17</v>
      </c>
      <c r="B1" s="35" t="s">
        <v>18</v>
      </c>
      <c r="C1" s="35" t="s">
        <v>19</v>
      </c>
      <c r="D1" s="35" t="s">
        <v>20</v>
      </c>
      <c r="E1" s="35" t="s">
        <v>21</v>
      </c>
    </row>
    <row r="2" spans="1:5" ht="17.25" thickTop="1" x14ac:dyDescent="0.3">
      <c r="A2" s="33">
        <v>39814</v>
      </c>
      <c r="B2" s="34">
        <v>2644539</v>
      </c>
      <c r="C2" s="32"/>
      <c r="D2" s="32"/>
      <c r="E2" s="32"/>
    </row>
    <row r="3" spans="1:5" ht="16.5" x14ac:dyDescent="0.3">
      <c r="A3" s="33">
        <v>39845</v>
      </c>
      <c r="B3" s="34">
        <v>2359800</v>
      </c>
      <c r="C3" s="32"/>
      <c r="D3" s="32"/>
      <c r="E3" s="32"/>
    </row>
    <row r="4" spans="1:5" ht="16.5" x14ac:dyDescent="0.3">
      <c r="A4" s="33">
        <v>39873</v>
      </c>
      <c r="B4" s="34">
        <v>2925918</v>
      </c>
      <c r="C4" s="32"/>
      <c r="D4" s="32"/>
      <c r="E4" s="32"/>
    </row>
    <row r="5" spans="1:5" ht="16.5" x14ac:dyDescent="0.3">
      <c r="A5" s="33">
        <v>39904</v>
      </c>
      <c r="B5" s="34">
        <v>3024973</v>
      </c>
      <c r="C5" s="32"/>
      <c r="D5" s="32"/>
      <c r="E5" s="32"/>
    </row>
    <row r="6" spans="1:5" ht="16.5" x14ac:dyDescent="0.3">
      <c r="A6" s="33">
        <v>39934</v>
      </c>
      <c r="B6" s="34">
        <v>3177100</v>
      </c>
      <c r="C6" s="32"/>
      <c r="D6" s="32"/>
      <c r="E6" s="32"/>
    </row>
    <row r="7" spans="1:5" ht="16.5" x14ac:dyDescent="0.3">
      <c r="A7" s="33">
        <v>39965</v>
      </c>
      <c r="B7" s="34">
        <v>3419595</v>
      </c>
      <c r="C7" s="32"/>
      <c r="D7" s="32"/>
      <c r="E7" s="32"/>
    </row>
    <row r="8" spans="1:5" ht="16.5" x14ac:dyDescent="0.3">
      <c r="A8" s="33">
        <v>39995</v>
      </c>
      <c r="B8" s="34">
        <v>3649702</v>
      </c>
      <c r="C8" s="32"/>
      <c r="D8" s="32"/>
      <c r="E8" s="32"/>
    </row>
    <row r="9" spans="1:5" ht="16.5" x14ac:dyDescent="0.3">
      <c r="A9" s="33">
        <v>40026</v>
      </c>
      <c r="B9" s="34">
        <v>3650668</v>
      </c>
      <c r="C9" s="32"/>
      <c r="D9" s="32"/>
      <c r="E9" s="32"/>
    </row>
    <row r="10" spans="1:5" ht="16.5" x14ac:dyDescent="0.3">
      <c r="A10" s="33">
        <v>40057</v>
      </c>
      <c r="B10" s="34">
        <v>3191526</v>
      </c>
      <c r="C10" s="32"/>
      <c r="D10" s="32"/>
      <c r="E10" s="32"/>
    </row>
    <row r="11" spans="1:5" ht="16.5" x14ac:dyDescent="0.3">
      <c r="A11" s="33">
        <v>40087</v>
      </c>
      <c r="B11" s="34">
        <v>3249428</v>
      </c>
      <c r="C11" s="32"/>
      <c r="D11" s="32"/>
      <c r="E11" s="32"/>
    </row>
    <row r="12" spans="1:5" ht="16.5" x14ac:dyDescent="0.3">
      <c r="A12" s="33">
        <v>40118</v>
      </c>
      <c r="B12" s="34">
        <v>2971484</v>
      </c>
      <c r="C12" s="32"/>
      <c r="D12" s="32"/>
      <c r="E12" s="32"/>
    </row>
    <row r="13" spans="1:5" ht="16.5" x14ac:dyDescent="0.3">
      <c r="A13" s="33">
        <v>40148</v>
      </c>
      <c r="B13" s="34">
        <v>3074209</v>
      </c>
      <c r="C13" s="32"/>
      <c r="D13" s="32"/>
      <c r="E13" s="32"/>
    </row>
    <row r="14" spans="1:5" ht="16.5" x14ac:dyDescent="0.3">
      <c r="A14" s="33">
        <v>40179</v>
      </c>
      <c r="B14" s="34">
        <v>2785466</v>
      </c>
      <c r="C14" s="32"/>
      <c r="D14" s="32"/>
      <c r="E14" s="32"/>
    </row>
    <row r="15" spans="1:5" ht="16.5" x14ac:dyDescent="0.3">
      <c r="A15" s="33">
        <v>40210</v>
      </c>
      <c r="B15" s="34">
        <v>2515361</v>
      </c>
      <c r="C15" s="32"/>
      <c r="D15" s="32"/>
      <c r="E15" s="32"/>
    </row>
    <row r="16" spans="1:5" ht="16.5" x14ac:dyDescent="0.3">
      <c r="A16" s="33">
        <v>40238</v>
      </c>
      <c r="B16" s="34">
        <v>3105958</v>
      </c>
      <c r="C16" s="32"/>
      <c r="D16" s="32"/>
      <c r="E16" s="32"/>
    </row>
    <row r="17" spans="1:5" ht="16.5" x14ac:dyDescent="0.3">
      <c r="A17" s="33">
        <v>40269</v>
      </c>
      <c r="B17" s="34">
        <v>3139059</v>
      </c>
      <c r="C17" s="32"/>
      <c r="D17" s="32"/>
      <c r="E17" s="32"/>
    </row>
    <row r="18" spans="1:5" ht="16.5" x14ac:dyDescent="0.3">
      <c r="A18" s="33">
        <v>40299</v>
      </c>
      <c r="B18" s="34">
        <v>3380355</v>
      </c>
      <c r="C18" s="32"/>
      <c r="D18" s="32"/>
      <c r="E18" s="32"/>
    </row>
    <row r="19" spans="1:5" ht="16.5" x14ac:dyDescent="0.3">
      <c r="A19" s="33">
        <v>40330</v>
      </c>
      <c r="B19" s="34">
        <v>3612886</v>
      </c>
      <c r="C19" s="32"/>
      <c r="D19" s="32"/>
      <c r="E19" s="32"/>
    </row>
    <row r="20" spans="1:5" ht="16.5" x14ac:dyDescent="0.3">
      <c r="A20" s="33">
        <v>40360</v>
      </c>
      <c r="B20" s="34">
        <v>3765824</v>
      </c>
      <c r="C20" s="32"/>
      <c r="D20" s="32"/>
      <c r="E20" s="32"/>
    </row>
    <row r="21" spans="1:5" ht="16.5" x14ac:dyDescent="0.3">
      <c r="A21" s="33">
        <v>40391</v>
      </c>
      <c r="B21" s="34">
        <v>3771842</v>
      </c>
      <c r="C21" s="32"/>
      <c r="D21" s="32"/>
      <c r="E21" s="32"/>
    </row>
    <row r="22" spans="1:5" ht="16.5" x14ac:dyDescent="0.3">
      <c r="A22" s="33">
        <v>40422</v>
      </c>
      <c r="B22" s="34">
        <v>3356365</v>
      </c>
      <c r="C22" s="32"/>
      <c r="D22" s="32"/>
      <c r="E22" s="32"/>
    </row>
    <row r="23" spans="1:5" ht="16.5" x14ac:dyDescent="0.3">
      <c r="A23" s="33">
        <v>40452</v>
      </c>
      <c r="B23" s="34">
        <v>3490100</v>
      </c>
      <c r="C23" s="32"/>
      <c r="D23" s="32"/>
      <c r="E23" s="32"/>
    </row>
    <row r="24" spans="1:5" ht="16.5" x14ac:dyDescent="0.3">
      <c r="A24" s="33">
        <v>40483</v>
      </c>
      <c r="B24" s="34">
        <v>3163659</v>
      </c>
      <c r="C24" s="32"/>
      <c r="D24" s="32"/>
      <c r="E24" s="32"/>
    </row>
    <row r="25" spans="1:5" ht="16.5" x14ac:dyDescent="0.3">
      <c r="A25" s="33">
        <v>40513</v>
      </c>
      <c r="B25" s="34">
        <v>3167124</v>
      </c>
      <c r="C25" s="32"/>
      <c r="D25" s="32"/>
      <c r="E25" s="32"/>
    </row>
    <row r="26" spans="1:5" ht="16.5" x14ac:dyDescent="0.3">
      <c r="A26" s="33">
        <v>40544</v>
      </c>
      <c r="B26" s="34">
        <v>2883810</v>
      </c>
      <c r="C26" s="32"/>
      <c r="D26" s="32"/>
      <c r="E26" s="32"/>
    </row>
    <row r="27" spans="1:5" ht="16.5" x14ac:dyDescent="0.3">
      <c r="A27" s="33">
        <v>40575</v>
      </c>
      <c r="B27" s="34">
        <v>2610667</v>
      </c>
      <c r="C27" s="32"/>
      <c r="D27" s="32"/>
      <c r="E27" s="32"/>
    </row>
    <row r="28" spans="1:5" ht="16.5" x14ac:dyDescent="0.3">
      <c r="A28" s="33">
        <v>40603</v>
      </c>
      <c r="B28" s="34">
        <v>3129205</v>
      </c>
      <c r="C28" s="32"/>
      <c r="D28" s="32"/>
      <c r="E28" s="32"/>
    </row>
    <row r="29" spans="1:5" ht="16.5" x14ac:dyDescent="0.3">
      <c r="A29" s="33">
        <v>40634</v>
      </c>
      <c r="B29" s="34">
        <v>3200527</v>
      </c>
      <c r="C29" s="32"/>
      <c r="D29" s="32"/>
      <c r="E29" s="32"/>
    </row>
    <row r="30" spans="1:5" ht="16.5" x14ac:dyDescent="0.3">
      <c r="A30" s="33">
        <v>40664</v>
      </c>
      <c r="B30" s="34">
        <v>3547804</v>
      </c>
      <c r="C30" s="32"/>
      <c r="D30" s="32"/>
      <c r="E30" s="32"/>
    </row>
    <row r="31" spans="1:5" ht="16.5" x14ac:dyDescent="0.3">
      <c r="A31" s="33">
        <v>40695</v>
      </c>
      <c r="B31" s="34">
        <v>3766323</v>
      </c>
      <c r="C31" s="32"/>
      <c r="D31" s="32"/>
      <c r="E31" s="32"/>
    </row>
    <row r="32" spans="1:5" ht="16.5" x14ac:dyDescent="0.3">
      <c r="A32" s="33">
        <v>40725</v>
      </c>
      <c r="B32" s="34">
        <v>3935589</v>
      </c>
      <c r="C32" s="32"/>
      <c r="D32" s="32"/>
      <c r="E32" s="32"/>
    </row>
    <row r="33" spans="1:5" ht="16.5" x14ac:dyDescent="0.3">
      <c r="A33" s="33">
        <v>40756</v>
      </c>
      <c r="B33" s="34">
        <v>3917884</v>
      </c>
      <c r="C33" s="32"/>
      <c r="D33" s="32"/>
      <c r="E33" s="32"/>
    </row>
    <row r="34" spans="1:5" ht="16.5" x14ac:dyDescent="0.3">
      <c r="A34" s="33">
        <v>40787</v>
      </c>
      <c r="B34" s="34">
        <v>3564970</v>
      </c>
      <c r="C34" s="32"/>
      <c r="D34" s="32"/>
      <c r="E34" s="32"/>
    </row>
    <row r="35" spans="1:5" ht="16.5" x14ac:dyDescent="0.3">
      <c r="A35" s="33">
        <v>40817</v>
      </c>
      <c r="B35" s="34">
        <v>3602455</v>
      </c>
      <c r="C35" s="32"/>
      <c r="D35" s="32"/>
      <c r="E35" s="32"/>
    </row>
    <row r="36" spans="1:5" ht="16.5" x14ac:dyDescent="0.3">
      <c r="A36" s="33">
        <v>40848</v>
      </c>
      <c r="B36" s="34">
        <v>3326859</v>
      </c>
      <c r="C36" s="32"/>
      <c r="D36" s="32"/>
      <c r="E36" s="32"/>
    </row>
    <row r="37" spans="1:5" ht="16.5" x14ac:dyDescent="0.3">
      <c r="A37" s="33">
        <v>40878</v>
      </c>
      <c r="B37" s="34">
        <v>3441693</v>
      </c>
      <c r="C37" s="32"/>
      <c r="D37" s="32"/>
      <c r="E37" s="32"/>
    </row>
    <row r="38" spans="1:5" ht="16.5" x14ac:dyDescent="0.3">
      <c r="A38" s="33">
        <v>40909</v>
      </c>
      <c r="B38" s="34">
        <v>3211600</v>
      </c>
      <c r="C38" s="32"/>
      <c r="D38" s="32"/>
      <c r="E38" s="32"/>
    </row>
    <row r="39" spans="1:5" ht="16.5" x14ac:dyDescent="0.3">
      <c r="A39" s="33">
        <v>40940</v>
      </c>
      <c r="B39" s="34">
        <v>2998119</v>
      </c>
      <c r="C39" s="32"/>
      <c r="D39" s="32"/>
      <c r="E39" s="32"/>
    </row>
    <row r="40" spans="1:5" ht="16.5" x14ac:dyDescent="0.3">
      <c r="A40" s="33">
        <v>40969</v>
      </c>
      <c r="B40" s="34">
        <v>3472440</v>
      </c>
      <c r="C40" s="32"/>
      <c r="D40" s="32"/>
      <c r="E40" s="32"/>
    </row>
    <row r="41" spans="1:5" ht="16.5" x14ac:dyDescent="0.3">
      <c r="A41" s="33">
        <v>41000</v>
      </c>
      <c r="B41" s="34">
        <v>3563007</v>
      </c>
      <c r="C41" s="32"/>
      <c r="D41" s="32"/>
      <c r="E41" s="32"/>
    </row>
    <row r="42" spans="1:5" ht="16.5" x14ac:dyDescent="0.3">
      <c r="A42" s="33">
        <v>41030</v>
      </c>
      <c r="B42" s="34">
        <v>3820570</v>
      </c>
      <c r="C42" s="32"/>
      <c r="D42" s="32"/>
      <c r="E42" s="32"/>
    </row>
    <row r="43" spans="1:5" ht="16.5" x14ac:dyDescent="0.3">
      <c r="A43" s="33">
        <v>41061</v>
      </c>
      <c r="B43" s="34">
        <v>4107195</v>
      </c>
      <c r="C43" s="32"/>
      <c r="D43" s="32"/>
      <c r="E43" s="32"/>
    </row>
    <row r="44" spans="1:5" ht="16.5" x14ac:dyDescent="0.3">
      <c r="A44" s="33">
        <v>41091</v>
      </c>
      <c r="B44" s="34">
        <v>4284443</v>
      </c>
      <c r="C44" s="32"/>
      <c r="D44" s="32"/>
      <c r="E44" s="32"/>
    </row>
    <row r="45" spans="1:5" ht="16.5" x14ac:dyDescent="0.3">
      <c r="A45" s="33">
        <v>41122</v>
      </c>
      <c r="B45" s="34">
        <v>4356216</v>
      </c>
      <c r="C45" s="32"/>
      <c r="D45" s="32"/>
      <c r="E45" s="32"/>
    </row>
    <row r="46" spans="1:5" ht="16.5" x14ac:dyDescent="0.3">
      <c r="A46" s="33">
        <v>41153</v>
      </c>
      <c r="B46" s="34">
        <v>3819379</v>
      </c>
      <c r="C46" s="32"/>
      <c r="D46" s="32"/>
      <c r="E46" s="32"/>
    </row>
    <row r="47" spans="1:5" ht="16.5" x14ac:dyDescent="0.3">
      <c r="A47" s="33">
        <v>41183</v>
      </c>
      <c r="B47" s="34">
        <v>3844987</v>
      </c>
      <c r="C47" s="32"/>
      <c r="D47" s="32"/>
      <c r="E47" s="32"/>
    </row>
    <row r="48" spans="1:5" ht="16.5" x14ac:dyDescent="0.3">
      <c r="A48" s="33">
        <v>41214</v>
      </c>
      <c r="B48" s="34">
        <v>3478890</v>
      </c>
      <c r="C48" s="32"/>
      <c r="D48" s="32"/>
      <c r="E48" s="32"/>
    </row>
    <row r="49" spans="1:5" ht="16.5" x14ac:dyDescent="0.3">
      <c r="A49" s="33">
        <v>41244</v>
      </c>
      <c r="B49" s="34">
        <v>3443039</v>
      </c>
      <c r="C49" s="32"/>
      <c r="D49" s="32"/>
      <c r="E49" s="32"/>
    </row>
    <row r="50" spans="1:5" ht="16.5" x14ac:dyDescent="0.3">
      <c r="A50" s="33">
        <v>41275</v>
      </c>
      <c r="B50" s="34">
        <v>3204637</v>
      </c>
      <c r="C50" s="32"/>
      <c r="D50" s="32"/>
      <c r="E50" s="32"/>
    </row>
    <row r="51" spans="1:5" ht="16.5" x14ac:dyDescent="0.3">
      <c r="A51" s="33">
        <v>41306</v>
      </c>
      <c r="B51" s="34">
        <v>2966477</v>
      </c>
      <c r="C51" s="32"/>
      <c r="D51" s="32"/>
      <c r="E51" s="32"/>
    </row>
    <row r="52" spans="1:5" ht="16.5" x14ac:dyDescent="0.3">
      <c r="A52" s="33">
        <v>41334</v>
      </c>
      <c r="B52" s="34">
        <v>3593364</v>
      </c>
      <c r="C52" s="32"/>
      <c r="D52" s="32"/>
      <c r="E52" s="32"/>
    </row>
    <row r="53" spans="1:5" ht="16.5" x14ac:dyDescent="0.3">
      <c r="A53" s="33">
        <v>41365</v>
      </c>
      <c r="B53" s="34">
        <v>3604104</v>
      </c>
      <c r="C53" s="32"/>
      <c r="D53" s="32"/>
      <c r="E53" s="32"/>
    </row>
    <row r="54" spans="1:5" ht="16.5" x14ac:dyDescent="0.3">
      <c r="A54" s="33">
        <v>41395</v>
      </c>
      <c r="B54" s="34">
        <v>3933016</v>
      </c>
      <c r="C54" s="32"/>
      <c r="D54" s="32"/>
      <c r="E54" s="32"/>
    </row>
    <row r="55" spans="1:5" ht="16.5" x14ac:dyDescent="0.3">
      <c r="A55" s="33">
        <v>41426</v>
      </c>
      <c r="B55" s="34">
        <v>4146797</v>
      </c>
      <c r="C55" s="32"/>
      <c r="D55" s="32"/>
      <c r="E55" s="32"/>
    </row>
    <row r="56" spans="1:5" ht="16.5" x14ac:dyDescent="0.3">
      <c r="A56" s="33">
        <v>41456</v>
      </c>
      <c r="B56" s="34">
        <v>4176486</v>
      </c>
      <c r="C56" s="32"/>
      <c r="D56" s="32"/>
      <c r="E56" s="32"/>
    </row>
    <row r="57" spans="1:5" ht="16.5" x14ac:dyDescent="0.3">
      <c r="A57" s="33">
        <v>41487</v>
      </c>
      <c r="B57" s="34">
        <v>4347059</v>
      </c>
      <c r="C57" s="32"/>
      <c r="D57" s="32"/>
      <c r="E57" s="32"/>
    </row>
    <row r="58" spans="1:5" ht="16.5" x14ac:dyDescent="0.3">
      <c r="A58" s="33">
        <v>41518</v>
      </c>
      <c r="B58" s="34">
        <v>3781168</v>
      </c>
      <c r="C58" s="34">
        <f>Table1[[#This Row],[Airport Passengers]]</f>
        <v>3781168</v>
      </c>
      <c r="D58" s="34">
        <f>Table1[[#This Row],[Airport Passengers]]</f>
        <v>3781168</v>
      </c>
      <c r="E58" s="34">
        <f>Table1[[#This Row],[Airport Passengers]]</f>
        <v>3781168</v>
      </c>
    </row>
    <row r="59" spans="1:5" ht="16.5" x14ac:dyDescent="0.3">
      <c r="A59" s="33">
        <v>41548</v>
      </c>
      <c r="B59" s="32"/>
      <c r="C59" s="34">
        <f t="shared" ref="C59:C82" si="0">_xlfn.FORECAST.ETS(A59,$B$4:$B$60,$A$4:$A$60,1,1)</f>
        <v>3889318.0271064122</v>
      </c>
      <c r="D59" s="34">
        <f t="shared" ref="D59:D82" si="1">C59-_xlfn.FORECAST.ETS.CONFINT(A59,$B$4:$B$60,$A$4:$A$60,0.95,1,1)</f>
        <v>3775643.6133205057</v>
      </c>
      <c r="E59" s="34">
        <f t="shared" ref="E59:E82" si="2">C59+_xlfn.FORECAST.ETS.CONFINT(A59,$B$4:$B$60,$A$4:$A$60,0.95,1,1)</f>
        <v>4002992.4408923187</v>
      </c>
    </row>
    <row r="60" spans="1:5" ht="16.5" x14ac:dyDescent="0.3">
      <c r="A60" s="33">
        <v>41579</v>
      </c>
      <c r="B60" s="32"/>
      <c r="C60" s="34">
        <f t="shared" si="0"/>
        <v>3593616.9974079016</v>
      </c>
      <c r="D60" s="34">
        <f t="shared" si="1"/>
        <v>3451387.4545880621</v>
      </c>
      <c r="E60" s="34">
        <f t="shared" si="2"/>
        <v>3735846.540227741</v>
      </c>
    </row>
    <row r="61" spans="1:5" ht="16.5" x14ac:dyDescent="0.3">
      <c r="A61" s="33">
        <v>41609</v>
      </c>
      <c r="B61" s="32"/>
      <c r="C61" s="34">
        <f t="shared" si="0"/>
        <v>3664530.8829375277</v>
      </c>
      <c r="D61" s="34">
        <f t="shared" si="1"/>
        <v>3498530.6998960697</v>
      </c>
      <c r="E61" s="34">
        <f t="shared" si="2"/>
        <v>3830531.0659789857</v>
      </c>
    </row>
    <row r="62" spans="1:5" ht="16.5" x14ac:dyDescent="0.3">
      <c r="A62" s="33">
        <v>41640</v>
      </c>
      <c r="B62" s="32"/>
      <c r="C62" s="34">
        <f t="shared" si="0"/>
        <v>3396988.3251902526</v>
      </c>
      <c r="D62" s="34">
        <f t="shared" si="1"/>
        <v>3210166.6135224556</v>
      </c>
      <c r="E62" s="34">
        <f t="shared" si="2"/>
        <v>3583810.0368580497</v>
      </c>
    </row>
    <row r="63" spans="1:5" ht="16.5" x14ac:dyDescent="0.3">
      <c r="A63" s="33">
        <v>41671</v>
      </c>
      <c r="B63" s="32"/>
      <c r="C63" s="34">
        <f t="shared" si="0"/>
        <v>3141225.1385198776</v>
      </c>
      <c r="D63" s="34">
        <f t="shared" si="1"/>
        <v>2935632.9639690234</v>
      </c>
      <c r="E63" s="34">
        <f t="shared" si="2"/>
        <v>3346817.3130707317</v>
      </c>
    </row>
    <row r="64" spans="1:5" ht="16.5" x14ac:dyDescent="0.3">
      <c r="A64" s="33">
        <v>41699</v>
      </c>
      <c r="B64" s="32"/>
      <c r="C64" s="34">
        <f t="shared" si="0"/>
        <v>3644722.9417689154</v>
      </c>
      <c r="D64" s="34">
        <f t="shared" si="1"/>
        <v>3421892.3840086916</v>
      </c>
      <c r="E64" s="34">
        <f t="shared" si="2"/>
        <v>3867553.4995291391</v>
      </c>
    </row>
    <row r="65" spans="1:5" ht="16.5" x14ac:dyDescent="0.3">
      <c r="A65" s="33">
        <v>41730</v>
      </c>
      <c r="B65" s="32"/>
      <c r="C65" s="34">
        <f t="shared" si="0"/>
        <v>3696319.228305921</v>
      </c>
      <c r="D65" s="34">
        <f t="shared" si="1"/>
        <v>3457450.3866798501</v>
      </c>
      <c r="E65" s="34">
        <f t="shared" si="2"/>
        <v>3935188.0699319919</v>
      </c>
    </row>
    <row r="66" spans="1:5" ht="16.5" x14ac:dyDescent="0.3">
      <c r="A66" s="33">
        <v>41760</v>
      </c>
      <c r="B66" s="32"/>
      <c r="C66" s="34">
        <f t="shared" si="0"/>
        <v>3990657.2083996143</v>
      </c>
      <c r="D66" s="34">
        <f t="shared" si="1"/>
        <v>3736722.6377629265</v>
      </c>
      <c r="E66" s="34">
        <f t="shared" si="2"/>
        <v>4244591.7790363021</v>
      </c>
    </row>
    <row r="67" spans="1:5" ht="16.5" x14ac:dyDescent="0.3">
      <c r="A67" s="33">
        <v>41791</v>
      </c>
      <c r="B67" s="32"/>
      <c r="C67" s="34">
        <f t="shared" si="0"/>
        <v>4217170.4845200097</v>
      </c>
      <c r="D67" s="34">
        <f t="shared" si="1"/>
        <v>3948978.740968029</v>
      </c>
      <c r="E67" s="34">
        <f t="shared" si="2"/>
        <v>4485362.2280719904</v>
      </c>
    </row>
    <row r="68" spans="1:5" ht="16.5" x14ac:dyDescent="0.3">
      <c r="A68" s="33">
        <v>41821</v>
      </c>
      <c r="B68" s="32"/>
      <c r="C68" s="34">
        <f t="shared" si="0"/>
        <v>4376887.3401385583</v>
      </c>
      <c r="D68" s="34">
        <f t="shared" si="1"/>
        <v>4095124.1687009791</v>
      </c>
      <c r="E68" s="34">
        <f t="shared" si="2"/>
        <v>4658650.5115761375</v>
      </c>
    </row>
    <row r="69" spans="1:5" ht="16.5" x14ac:dyDescent="0.3">
      <c r="A69" s="33">
        <v>41852</v>
      </c>
      <c r="B69" s="32"/>
      <c r="C69" s="34">
        <f t="shared" si="0"/>
        <v>4393041.941673249</v>
      </c>
      <c r="D69" s="34">
        <f t="shared" si="1"/>
        <v>4098298.303208366</v>
      </c>
      <c r="E69" s="34">
        <f t="shared" si="2"/>
        <v>4687785.580138132</v>
      </c>
    </row>
    <row r="70" spans="1:5" ht="16.5" x14ac:dyDescent="0.3">
      <c r="A70" s="33">
        <v>41883</v>
      </c>
      <c r="B70" s="32"/>
      <c r="C70" s="34">
        <f t="shared" si="0"/>
        <v>3983352.4940503598</v>
      </c>
      <c r="D70" s="34">
        <f t="shared" si="1"/>
        <v>3676144.3885842748</v>
      </c>
      <c r="E70" s="34">
        <f t="shared" si="2"/>
        <v>4290560.5995164448</v>
      </c>
    </row>
    <row r="71" spans="1:5" ht="16.5" x14ac:dyDescent="0.3">
      <c r="A71" s="33">
        <v>41913</v>
      </c>
      <c r="B71" s="32"/>
      <c r="C71" s="34">
        <f t="shared" si="0"/>
        <v>4060200.608573196</v>
      </c>
      <c r="D71" s="34">
        <f t="shared" si="1"/>
        <v>3740952.6402679682</v>
      </c>
      <c r="E71" s="34">
        <f t="shared" si="2"/>
        <v>4379448.5768784238</v>
      </c>
    </row>
    <row r="72" spans="1:5" ht="16.5" x14ac:dyDescent="0.3">
      <c r="A72" s="33">
        <v>41944</v>
      </c>
      <c r="B72" s="32"/>
      <c r="C72" s="34">
        <f t="shared" si="0"/>
        <v>3764499.5788746858</v>
      </c>
      <c r="D72" s="34">
        <f t="shared" si="1"/>
        <v>3433649.5970551763</v>
      </c>
      <c r="E72" s="34">
        <f t="shared" si="2"/>
        <v>4095349.5606941953</v>
      </c>
    </row>
    <row r="73" spans="1:5" ht="16.5" x14ac:dyDescent="0.3">
      <c r="A73" s="33">
        <v>41974</v>
      </c>
      <c r="B73" s="32"/>
      <c r="C73" s="34">
        <f t="shared" si="0"/>
        <v>3835413.4644043115</v>
      </c>
      <c r="D73" s="34">
        <f t="shared" si="1"/>
        <v>3493325.8831977635</v>
      </c>
      <c r="E73" s="34">
        <f t="shared" si="2"/>
        <v>4177501.0456108595</v>
      </c>
    </row>
    <row r="74" spans="1:5" ht="16.5" x14ac:dyDescent="0.3">
      <c r="A74" s="33">
        <v>42005</v>
      </c>
      <c r="B74" s="32"/>
      <c r="C74" s="34">
        <f t="shared" si="0"/>
        <v>3567870.9066570369</v>
      </c>
      <c r="D74" s="34">
        <f t="shared" si="1"/>
        <v>3214875.2985425862</v>
      </c>
      <c r="E74" s="34">
        <f t="shared" si="2"/>
        <v>3920866.5147714876</v>
      </c>
    </row>
    <row r="75" spans="1:5" ht="16.5" x14ac:dyDescent="0.3">
      <c r="A75" s="33">
        <v>42036</v>
      </c>
      <c r="B75" s="32"/>
      <c r="C75" s="34">
        <f t="shared" si="0"/>
        <v>3312107.7199866618</v>
      </c>
      <c r="D75" s="34">
        <f t="shared" si="1"/>
        <v>2948503.9594027721</v>
      </c>
      <c r="E75" s="34">
        <f t="shared" si="2"/>
        <v>3675711.4805705515</v>
      </c>
    </row>
    <row r="76" spans="1:5" ht="16.5" x14ac:dyDescent="0.3">
      <c r="A76" s="33">
        <v>42064</v>
      </c>
      <c r="B76" s="32"/>
      <c r="C76" s="34">
        <f t="shared" si="0"/>
        <v>3815605.5232356996</v>
      </c>
      <c r="D76" s="34">
        <f t="shared" si="1"/>
        <v>3441667.9279775345</v>
      </c>
      <c r="E76" s="34">
        <f t="shared" si="2"/>
        <v>4189543.1184938648</v>
      </c>
    </row>
    <row r="77" spans="1:5" ht="16.5" x14ac:dyDescent="0.3">
      <c r="A77" s="33">
        <v>42095</v>
      </c>
      <c r="B77" s="32"/>
      <c r="C77" s="34">
        <f t="shared" si="0"/>
        <v>3867201.8097727052</v>
      </c>
      <c r="D77" s="34">
        <f t="shared" si="1"/>
        <v>3483182.5179370306</v>
      </c>
      <c r="E77" s="34">
        <f t="shared" si="2"/>
        <v>4251221.1016083797</v>
      </c>
    </row>
    <row r="78" spans="1:5" ht="16.5" x14ac:dyDescent="0.3">
      <c r="A78" s="33">
        <v>42125</v>
      </c>
      <c r="B78" s="32"/>
      <c r="C78" s="34">
        <f t="shared" si="0"/>
        <v>4161539.7898663986</v>
      </c>
      <c r="D78" s="34">
        <f t="shared" si="1"/>
        <v>3767671.5446142168</v>
      </c>
      <c r="E78" s="34">
        <f t="shared" si="2"/>
        <v>4555408.0351185799</v>
      </c>
    </row>
    <row r="79" spans="1:5" ht="16.5" x14ac:dyDescent="0.3">
      <c r="A79" s="33">
        <v>42156</v>
      </c>
      <c r="B79" s="32"/>
      <c r="C79" s="34">
        <f t="shared" si="0"/>
        <v>4388053.0659867935</v>
      </c>
      <c r="D79" s="34">
        <f t="shared" si="1"/>
        <v>3984551.5352097922</v>
      </c>
      <c r="E79" s="34">
        <f t="shared" si="2"/>
        <v>4791554.5967637943</v>
      </c>
    </row>
    <row r="80" spans="1:5" ht="16.5" x14ac:dyDescent="0.3">
      <c r="A80" s="33">
        <v>42186</v>
      </c>
      <c r="B80" s="32"/>
      <c r="C80" s="34">
        <f t="shared" si="0"/>
        <v>4547769.9216053421</v>
      </c>
      <c r="D80" s="34">
        <f t="shared" si="1"/>
        <v>4134835.6477677627</v>
      </c>
      <c r="E80" s="34">
        <f t="shared" si="2"/>
        <v>4960704.1954429215</v>
      </c>
    </row>
    <row r="81" spans="1:5" ht="16.5" x14ac:dyDescent="0.3">
      <c r="A81" s="33">
        <v>42217</v>
      </c>
      <c r="B81" s="32"/>
      <c r="C81" s="34">
        <f t="shared" si="0"/>
        <v>4563924.5231400337</v>
      </c>
      <c r="D81" s="34">
        <f t="shared" si="1"/>
        <v>4141744.5757562965</v>
      </c>
      <c r="E81" s="34">
        <f t="shared" si="2"/>
        <v>4986104.4705237709</v>
      </c>
    </row>
    <row r="82" spans="1:5" ht="16.5" x14ac:dyDescent="0.3">
      <c r="A82" s="33">
        <v>42248</v>
      </c>
      <c r="B82" s="32"/>
      <c r="C82" s="34">
        <f t="shared" si="0"/>
        <v>4154235.0755171436</v>
      </c>
      <c r="D82" s="34">
        <f t="shared" si="1"/>
        <v>3722984.462100043</v>
      </c>
      <c r="E82" s="34">
        <f t="shared" si="2"/>
        <v>4585485.6889342442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DF06-F1D9-4F75-BA99-27E3DD3F5C8C}">
  <dimension ref="A1:E82"/>
  <sheetViews>
    <sheetView topLeftCell="A6" zoomScale="85" zoomScaleNormal="85" workbookViewId="0">
      <selection activeCell="K23" sqref="K23"/>
    </sheetView>
  </sheetViews>
  <sheetFormatPr defaultRowHeight="15" x14ac:dyDescent="0.25"/>
  <cols>
    <col min="2" max="2" width="19.7109375" customWidth="1"/>
    <col min="3" max="3" width="30.85546875" customWidth="1"/>
    <col min="4" max="4" width="52.7109375" customWidth="1"/>
    <col min="5" max="5" width="53.5703125" customWidth="1"/>
  </cols>
  <sheetData>
    <row r="1" spans="1:5" x14ac:dyDescent="0.25">
      <c r="A1" t="s">
        <v>17</v>
      </c>
      <c r="B1" t="s">
        <v>18</v>
      </c>
      <c r="C1" t="s">
        <v>22</v>
      </c>
      <c r="D1" t="s">
        <v>23</v>
      </c>
      <c r="E1" t="s">
        <v>24</v>
      </c>
    </row>
    <row r="2" spans="1:5" x14ac:dyDescent="0.25">
      <c r="A2" s="36">
        <v>39814</v>
      </c>
      <c r="B2" s="37">
        <v>2644539</v>
      </c>
    </row>
    <row r="3" spans="1:5" x14ac:dyDescent="0.25">
      <c r="A3" s="36">
        <v>39845</v>
      </c>
      <c r="B3" s="37">
        <v>2359800</v>
      </c>
    </row>
    <row r="4" spans="1:5" x14ac:dyDescent="0.25">
      <c r="A4" s="36">
        <v>39873</v>
      </c>
      <c r="B4" s="37">
        <v>2925918</v>
      </c>
    </row>
    <row r="5" spans="1:5" x14ac:dyDescent="0.25">
      <c r="A5" s="36">
        <v>39904</v>
      </c>
      <c r="B5" s="37">
        <v>3024973</v>
      </c>
    </row>
    <row r="6" spans="1:5" x14ac:dyDescent="0.25">
      <c r="A6" s="36">
        <v>39934</v>
      </c>
      <c r="B6" s="37">
        <v>3177100</v>
      </c>
    </row>
    <row r="7" spans="1:5" x14ac:dyDescent="0.25">
      <c r="A7" s="36">
        <v>39965</v>
      </c>
      <c r="B7" s="37">
        <v>3419595</v>
      </c>
    </row>
    <row r="8" spans="1:5" x14ac:dyDescent="0.25">
      <c r="A8" s="36">
        <v>39995</v>
      </c>
      <c r="B8" s="37">
        <v>3649702</v>
      </c>
    </row>
    <row r="9" spans="1:5" x14ac:dyDescent="0.25">
      <c r="A9" s="36">
        <v>40026</v>
      </c>
      <c r="B9" s="37">
        <v>3650668</v>
      </c>
    </row>
    <row r="10" spans="1:5" x14ac:dyDescent="0.25">
      <c r="A10" s="36">
        <v>40057</v>
      </c>
      <c r="B10" s="37">
        <v>3191526</v>
      </c>
    </row>
    <row r="11" spans="1:5" x14ac:dyDescent="0.25">
      <c r="A11" s="36">
        <v>40087</v>
      </c>
      <c r="B11" s="37">
        <v>3249428</v>
      </c>
    </row>
    <row r="12" spans="1:5" x14ac:dyDescent="0.25">
      <c r="A12" s="36">
        <v>40118</v>
      </c>
      <c r="B12" s="37">
        <v>2971484</v>
      </c>
    </row>
    <row r="13" spans="1:5" x14ac:dyDescent="0.25">
      <c r="A13" s="36">
        <v>40148</v>
      </c>
      <c r="B13" s="37">
        <v>3074209</v>
      </c>
    </row>
    <row r="14" spans="1:5" x14ac:dyDescent="0.25">
      <c r="A14" s="36">
        <v>40179</v>
      </c>
      <c r="B14" s="37">
        <v>2785466</v>
      </c>
    </row>
    <row r="15" spans="1:5" x14ac:dyDescent="0.25">
      <c r="A15" s="36">
        <v>40210</v>
      </c>
      <c r="B15" s="37">
        <v>2515361</v>
      </c>
    </row>
    <row r="16" spans="1:5" x14ac:dyDescent="0.25">
      <c r="A16" s="36">
        <v>40238</v>
      </c>
      <c r="B16" s="37">
        <v>3105958</v>
      </c>
    </row>
    <row r="17" spans="1:2" x14ac:dyDescent="0.25">
      <c r="A17" s="36">
        <v>40269</v>
      </c>
      <c r="B17" s="37">
        <v>3139059</v>
      </c>
    </row>
    <row r="18" spans="1:2" x14ac:dyDescent="0.25">
      <c r="A18" s="36">
        <v>40299</v>
      </c>
      <c r="B18" s="37">
        <v>3380355</v>
      </c>
    </row>
    <row r="19" spans="1:2" x14ac:dyDescent="0.25">
      <c r="A19" s="36">
        <v>40330</v>
      </c>
      <c r="B19" s="37">
        <v>3612886</v>
      </c>
    </row>
    <row r="20" spans="1:2" x14ac:dyDescent="0.25">
      <c r="A20" s="36">
        <v>40360</v>
      </c>
      <c r="B20" s="37">
        <v>3765824</v>
      </c>
    </row>
    <row r="21" spans="1:2" x14ac:dyDescent="0.25">
      <c r="A21" s="36">
        <v>40391</v>
      </c>
      <c r="B21" s="37">
        <v>3771842</v>
      </c>
    </row>
    <row r="22" spans="1:2" x14ac:dyDescent="0.25">
      <c r="A22" s="36">
        <v>40422</v>
      </c>
      <c r="B22" s="37">
        <v>3356365</v>
      </c>
    </row>
    <row r="23" spans="1:2" x14ac:dyDescent="0.25">
      <c r="A23" s="36">
        <v>40452</v>
      </c>
      <c r="B23" s="37">
        <v>3490100</v>
      </c>
    </row>
    <row r="24" spans="1:2" x14ac:dyDescent="0.25">
      <c r="A24" s="36">
        <v>40483</v>
      </c>
      <c r="B24" s="37">
        <v>3163659</v>
      </c>
    </row>
    <row r="25" spans="1:2" x14ac:dyDescent="0.25">
      <c r="A25" s="36">
        <v>40513</v>
      </c>
      <c r="B25" s="37">
        <v>3167124</v>
      </c>
    </row>
    <row r="26" spans="1:2" x14ac:dyDescent="0.25">
      <c r="A26" s="36">
        <v>40544</v>
      </c>
      <c r="B26" s="37">
        <v>2883810</v>
      </c>
    </row>
    <row r="27" spans="1:2" x14ac:dyDescent="0.25">
      <c r="A27" s="36">
        <v>40575</v>
      </c>
      <c r="B27" s="37">
        <v>2610667</v>
      </c>
    </row>
    <row r="28" spans="1:2" x14ac:dyDescent="0.25">
      <c r="A28" s="36">
        <v>40603</v>
      </c>
      <c r="B28" s="37">
        <v>3129205</v>
      </c>
    </row>
    <row r="29" spans="1:2" x14ac:dyDescent="0.25">
      <c r="A29" s="36">
        <v>40634</v>
      </c>
      <c r="B29" s="37">
        <v>3200527</v>
      </c>
    </row>
    <row r="30" spans="1:2" x14ac:dyDescent="0.25">
      <c r="A30" s="36">
        <v>40664</v>
      </c>
      <c r="B30" s="37">
        <v>3547804</v>
      </c>
    </row>
    <row r="31" spans="1:2" x14ac:dyDescent="0.25">
      <c r="A31" s="36">
        <v>40695</v>
      </c>
      <c r="B31" s="37">
        <v>3766323</v>
      </c>
    </row>
    <row r="32" spans="1:2" x14ac:dyDescent="0.25">
      <c r="A32" s="36">
        <v>40725</v>
      </c>
      <c r="B32" s="37">
        <v>3935589</v>
      </c>
    </row>
    <row r="33" spans="1:2" x14ac:dyDescent="0.25">
      <c r="A33" s="36">
        <v>40756</v>
      </c>
      <c r="B33" s="37">
        <v>3917884</v>
      </c>
    </row>
    <row r="34" spans="1:2" x14ac:dyDescent="0.25">
      <c r="A34" s="36">
        <v>40787</v>
      </c>
      <c r="B34" s="37">
        <v>3564970</v>
      </c>
    </row>
    <row r="35" spans="1:2" x14ac:dyDescent="0.25">
      <c r="A35" s="36">
        <v>40817</v>
      </c>
      <c r="B35" s="37">
        <v>3602455</v>
      </c>
    </row>
    <row r="36" spans="1:2" x14ac:dyDescent="0.25">
      <c r="A36" s="36">
        <v>40848</v>
      </c>
      <c r="B36" s="37">
        <v>3326859</v>
      </c>
    </row>
    <row r="37" spans="1:2" x14ac:dyDescent="0.25">
      <c r="A37" s="36">
        <v>40878</v>
      </c>
      <c r="B37" s="37">
        <v>3441693</v>
      </c>
    </row>
    <row r="38" spans="1:2" x14ac:dyDescent="0.25">
      <c r="A38" s="36">
        <v>40909</v>
      </c>
      <c r="B38" s="37">
        <v>3211600</v>
      </c>
    </row>
    <row r="39" spans="1:2" x14ac:dyDescent="0.25">
      <c r="A39" s="36">
        <v>40940</v>
      </c>
      <c r="B39" s="37">
        <v>2998119</v>
      </c>
    </row>
    <row r="40" spans="1:2" x14ac:dyDescent="0.25">
      <c r="A40" s="36">
        <v>40969</v>
      </c>
      <c r="B40" s="37">
        <v>3472440</v>
      </c>
    </row>
    <row r="41" spans="1:2" x14ac:dyDescent="0.25">
      <c r="A41" s="36">
        <v>41000</v>
      </c>
      <c r="B41" s="37">
        <v>3563007</v>
      </c>
    </row>
    <row r="42" spans="1:2" x14ac:dyDescent="0.25">
      <c r="A42" s="36">
        <v>41030</v>
      </c>
      <c r="B42" s="37">
        <v>3820570</v>
      </c>
    </row>
    <row r="43" spans="1:2" x14ac:dyDescent="0.25">
      <c r="A43" s="36">
        <v>41061</v>
      </c>
      <c r="B43" s="37">
        <v>4107195</v>
      </c>
    </row>
    <row r="44" spans="1:2" x14ac:dyDescent="0.25">
      <c r="A44" s="36">
        <v>41091</v>
      </c>
      <c r="B44" s="37">
        <v>4284443</v>
      </c>
    </row>
    <row r="45" spans="1:2" x14ac:dyDescent="0.25">
      <c r="A45" s="36">
        <v>41122</v>
      </c>
      <c r="B45" s="37">
        <v>4356216</v>
      </c>
    </row>
    <row r="46" spans="1:2" x14ac:dyDescent="0.25">
      <c r="A46" s="36">
        <v>41153</v>
      </c>
      <c r="B46" s="37">
        <v>3819379</v>
      </c>
    </row>
    <row r="47" spans="1:2" x14ac:dyDescent="0.25">
      <c r="A47" s="36">
        <v>41183</v>
      </c>
      <c r="B47" s="37">
        <v>3844987</v>
      </c>
    </row>
    <row r="48" spans="1:2" x14ac:dyDescent="0.25">
      <c r="A48" s="36">
        <v>41214</v>
      </c>
      <c r="B48" s="37">
        <v>3478890</v>
      </c>
    </row>
    <row r="49" spans="1:5" x14ac:dyDescent="0.25">
      <c r="A49" s="36">
        <v>41244</v>
      </c>
      <c r="B49" s="37">
        <v>3443039</v>
      </c>
    </row>
    <row r="50" spans="1:5" x14ac:dyDescent="0.25">
      <c r="A50" s="36">
        <v>41275</v>
      </c>
      <c r="B50" s="37">
        <v>3204637</v>
      </c>
    </row>
    <row r="51" spans="1:5" x14ac:dyDescent="0.25">
      <c r="A51" s="36">
        <v>41306</v>
      </c>
      <c r="B51" s="37">
        <v>2966477</v>
      </c>
    </row>
    <row r="52" spans="1:5" x14ac:dyDescent="0.25">
      <c r="A52" s="36">
        <v>41334</v>
      </c>
      <c r="B52" s="37">
        <v>3593364</v>
      </c>
    </row>
    <row r="53" spans="1:5" x14ac:dyDescent="0.25">
      <c r="A53" s="36">
        <v>41365</v>
      </c>
      <c r="B53" s="37">
        <v>3604104</v>
      </c>
    </row>
    <row r="54" spans="1:5" x14ac:dyDescent="0.25">
      <c r="A54" s="36">
        <v>41395</v>
      </c>
      <c r="B54" s="37">
        <v>3933016</v>
      </c>
    </row>
    <row r="55" spans="1:5" x14ac:dyDescent="0.25">
      <c r="A55" s="36">
        <v>41426</v>
      </c>
      <c r="B55" s="37">
        <v>4146797</v>
      </c>
    </row>
    <row r="56" spans="1:5" x14ac:dyDescent="0.25">
      <c r="A56" s="36">
        <v>41456</v>
      </c>
      <c r="B56" s="37">
        <v>4176486</v>
      </c>
    </row>
    <row r="57" spans="1:5" x14ac:dyDescent="0.25">
      <c r="A57" s="36">
        <v>41487</v>
      </c>
      <c r="B57" s="37">
        <v>4347059</v>
      </c>
    </row>
    <row r="58" spans="1:5" x14ac:dyDescent="0.25">
      <c r="A58" s="36">
        <v>41518</v>
      </c>
      <c r="B58" s="37">
        <v>3781168</v>
      </c>
      <c r="C58" s="37">
        <v>3781168</v>
      </c>
      <c r="D58" s="37">
        <v>3781168</v>
      </c>
      <c r="E58" s="37">
        <v>3781168</v>
      </c>
    </row>
    <row r="59" spans="1:5" x14ac:dyDescent="0.25">
      <c r="A59" s="36">
        <v>41548</v>
      </c>
      <c r="C59" s="37">
        <f t="shared" ref="C59:C82" si="0">_xlfn.FORECAST.ETS(A59,$B$2:$B$58,$A$2:$A$58,1,1)</f>
        <v>3858196.3569040108</v>
      </c>
      <c r="D59" s="37">
        <f t="shared" ref="D59:D82" si="1">C59-_xlfn.FORECAST.ETS.CONFINT(A59,$B$2:$B$58,$A$2:$A$58,0.95,1,1)</f>
        <v>3695827.071337596</v>
      </c>
      <c r="E59" s="37">
        <f t="shared" ref="E59:E82" si="2">C59+_xlfn.FORECAST.ETS.CONFINT(A59,$B$2:$B$58,$A$2:$A$58,0.95,1,1)</f>
        <v>4020565.6424704255</v>
      </c>
    </row>
    <row r="60" spans="1:5" x14ac:dyDescent="0.25">
      <c r="A60" s="36">
        <v>41579</v>
      </c>
      <c r="C60" s="37">
        <f t="shared" si="0"/>
        <v>3562679.8147925721</v>
      </c>
      <c r="D60" s="37">
        <f t="shared" si="1"/>
        <v>3395234.3290626127</v>
      </c>
      <c r="E60" s="37">
        <f t="shared" si="2"/>
        <v>3730125.3005225314</v>
      </c>
    </row>
    <row r="61" spans="1:5" x14ac:dyDescent="0.25">
      <c r="A61" s="36">
        <v>41609</v>
      </c>
      <c r="C61" s="37">
        <f t="shared" si="0"/>
        <v>3633798.4729250954</v>
      </c>
      <c r="D61" s="37">
        <f t="shared" si="1"/>
        <v>3461387.5968217924</v>
      </c>
      <c r="E61" s="37">
        <f t="shared" si="2"/>
        <v>3806209.3490283983</v>
      </c>
    </row>
    <row r="62" spans="1:5" x14ac:dyDescent="0.25">
      <c r="A62" s="36">
        <v>41640</v>
      </c>
      <c r="C62" s="37">
        <f t="shared" si="0"/>
        <v>3366457.3612811649</v>
      </c>
      <c r="D62" s="37">
        <f t="shared" si="1"/>
        <v>3189182.4444287894</v>
      </c>
      <c r="E62" s="37">
        <f t="shared" si="2"/>
        <v>3543732.2781335404</v>
      </c>
    </row>
    <row r="63" spans="1:5" x14ac:dyDescent="0.25">
      <c r="A63" s="36">
        <v>41671</v>
      </c>
      <c r="C63" s="37">
        <f t="shared" si="0"/>
        <v>3110902.6240295651</v>
      </c>
      <c r="D63" s="37">
        <f t="shared" si="1"/>
        <v>2928856.7472351794</v>
      </c>
      <c r="E63" s="37">
        <f t="shared" si="2"/>
        <v>3292948.5008239509</v>
      </c>
    </row>
    <row r="64" spans="1:5" x14ac:dyDescent="0.25">
      <c r="A64" s="36">
        <v>41699</v>
      </c>
      <c r="C64" s="37">
        <f t="shared" si="0"/>
        <v>3614670.2108763144</v>
      </c>
      <c r="D64" s="37">
        <f t="shared" si="1"/>
        <v>3427939.1790022892</v>
      </c>
      <c r="E64" s="37">
        <f t="shared" si="2"/>
        <v>3801401.2427503397</v>
      </c>
    </row>
    <row r="65" spans="1:5" x14ac:dyDescent="0.25">
      <c r="A65" s="36">
        <v>41730</v>
      </c>
      <c r="C65" s="37">
        <f t="shared" si="0"/>
        <v>3666432.117738775</v>
      </c>
      <c r="D65" s="37">
        <f t="shared" si="1"/>
        <v>3475095.2945883656</v>
      </c>
      <c r="E65" s="37">
        <f t="shared" si="2"/>
        <v>3857768.9408891844</v>
      </c>
    </row>
    <row r="66" spans="1:5" x14ac:dyDescent="0.25">
      <c r="A66" s="36">
        <v>41760</v>
      </c>
      <c r="C66" s="37">
        <f t="shared" si="0"/>
        <v>3960805.0319508724</v>
      </c>
      <c r="D66" s="37">
        <f t="shared" si="1"/>
        <v>3764936.0480073574</v>
      </c>
      <c r="E66" s="37">
        <f t="shared" si="2"/>
        <v>4156674.0158943874</v>
      </c>
    </row>
    <row r="67" spans="1:5" x14ac:dyDescent="0.25">
      <c r="A67" s="36">
        <v>41791</v>
      </c>
      <c r="C67" s="37">
        <f t="shared" si="0"/>
        <v>4182885.9611527501</v>
      </c>
      <c r="D67" s="37">
        <f t="shared" si="1"/>
        <v>3982553.3179673976</v>
      </c>
      <c r="E67" s="37">
        <f t="shared" si="2"/>
        <v>4383218.604338103</v>
      </c>
    </row>
    <row r="68" spans="1:5" x14ac:dyDescent="0.25">
      <c r="A68" s="36">
        <v>41821</v>
      </c>
      <c r="C68" s="37">
        <f t="shared" si="0"/>
        <v>4367447.1020644996</v>
      </c>
      <c r="D68" s="37">
        <f t="shared" si="1"/>
        <v>4162714.691868763</v>
      </c>
      <c r="E68" s="37">
        <f t="shared" si="2"/>
        <v>4572179.5122602358</v>
      </c>
    </row>
    <row r="69" spans="1:5" x14ac:dyDescent="0.25">
      <c r="A69" s="36">
        <v>41852</v>
      </c>
      <c r="C69" s="37">
        <f t="shared" si="0"/>
        <v>4363455.1675175149</v>
      </c>
      <c r="D69" s="37">
        <f t="shared" si="1"/>
        <v>4154382.7227156921</v>
      </c>
      <c r="E69" s="37">
        <f t="shared" si="2"/>
        <v>4572527.6123193381</v>
      </c>
    </row>
    <row r="70" spans="1:5" x14ac:dyDescent="0.25">
      <c r="A70" s="36">
        <v>41883</v>
      </c>
      <c r="C70" s="37">
        <f t="shared" si="0"/>
        <v>3954015.4254007861</v>
      </c>
      <c r="D70" s="37">
        <f t="shared" si="1"/>
        <v>3740658.9096208187</v>
      </c>
      <c r="E70" s="37">
        <f t="shared" si="2"/>
        <v>4167371.9411807535</v>
      </c>
    </row>
    <row r="71" spans="1:5" x14ac:dyDescent="0.25">
      <c r="A71" s="36">
        <v>41913</v>
      </c>
      <c r="C71" s="37">
        <f t="shared" si="0"/>
        <v>4031043.7823047969</v>
      </c>
      <c r="D71" s="37">
        <f t="shared" si="1"/>
        <v>3813423.808088656</v>
      </c>
      <c r="E71" s="37">
        <f t="shared" si="2"/>
        <v>4248663.7565209372</v>
      </c>
    </row>
    <row r="72" spans="1:5" x14ac:dyDescent="0.25">
      <c r="A72" s="36">
        <v>41944</v>
      </c>
      <c r="C72" s="37">
        <f t="shared" si="0"/>
        <v>3735527.2401933582</v>
      </c>
      <c r="D72" s="37">
        <f t="shared" si="1"/>
        <v>3513725.7444141367</v>
      </c>
      <c r="E72" s="37">
        <f t="shared" si="2"/>
        <v>3957328.7359725796</v>
      </c>
    </row>
    <row r="73" spans="1:5" x14ac:dyDescent="0.25">
      <c r="A73" s="36">
        <v>41974</v>
      </c>
      <c r="C73" s="37">
        <f t="shared" si="0"/>
        <v>3806645.8983258815</v>
      </c>
      <c r="D73" s="37">
        <f t="shared" si="1"/>
        <v>3580709.4021058688</v>
      </c>
      <c r="E73" s="37">
        <f t="shared" si="2"/>
        <v>4032582.3945458941</v>
      </c>
    </row>
    <row r="74" spans="1:5" x14ac:dyDescent="0.25">
      <c r="A74" s="36">
        <v>42005</v>
      </c>
      <c r="C74" s="37">
        <f t="shared" si="0"/>
        <v>3539304.7866819515</v>
      </c>
      <c r="D74" s="37">
        <f t="shared" si="1"/>
        <v>3309277.1877112389</v>
      </c>
      <c r="E74" s="37">
        <f t="shared" si="2"/>
        <v>3769332.3856526641</v>
      </c>
    </row>
    <row r="75" spans="1:5" x14ac:dyDescent="0.25">
      <c r="A75" s="36">
        <v>42036</v>
      </c>
      <c r="C75" s="37">
        <f t="shared" si="0"/>
        <v>3283750.0494303512</v>
      </c>
      <c r="D75" s="37">
        <f t="shared" si="1"/>
        <v>3049672.8310821415</v>
      </c>
      <c r="E75" s="37">
        <f t="shared" si="2"/>
        <v>3517827.267778561</v>
      </c>
    </row>
    <row r="76" spans="1:5" x14ac:dyDescent="0.25">
      <c r="A76" s="36">
        <v>42064</v>
      </c>
      <c r="C76" s="37">
        <f t="shared" si="0"/>
        <v>3787517.6362771005</v>
      </c>
      <c r="D76" s="37">
        <f t="shared" si="1"/>
        <v>3549430.0544170653</v>
      </c>
      <c r="E76" s="37">
        <f t="shared" si="2"/>
        <v>4025605.2181371357</v>
      </c>
    </row>
    <row r="77" spans="1:5" x14ac:dyDescent="0.25">
      <c r="A77" s="36">
        <v>42095</v>
      </c>
      <c r="C77" s="37">
        <f t="shared" si="0"/>
        <v>3839279.5431395615</v>
      </c>
      <c r="D77" s="37">
        <f t="shared" si="1"/>
        <v>3597218.7935852995</v>
      </c>
      <c r="E77" s="37">
        <f t="shared" si="2"/>
        <v>4081340.2926938236</v>
      </c>
    </row>
    <row r="78" spans="1:5" x14ac:dyDescent="0.25">
      <c r="A78" s="36">
        <v>42125</v>
      </c>
      <c r="C78" s="37">
        <f t="shared" si="0"/>
        <v>4133652.4573516585</v>
      </c>
      <c r="D78" s="37">
        <f t="shared" si="1"/>
        <v>3887653.8264740822</v>
      </c>
      <c r="E78" s="37">
        <f t="shared" si="2"/>
        <v>4379651.0882292343</v>
      </c>
    </row>
    <row r="79" spans="1:5" x14ac:dyDescent="0.25">
      <c r="A79" s="36">
        <v>42156</v>
      </c>
      <c r="C79" s="37">
        <f t="shared" si="0"/>
        <v>4355733.3865535362</v>
      </c>
      <c r="D79" s="37">
        <f t="shared" si="1"/>
        <v>4105830.3871314777</v>
      </c>
      <c r="E79" s="37">
        <f t="shared" si="2"/>
        <v>4605636.3859755946</v>
      </c>
    </row>
    <row r="80" spans="1:5" x14ac:dyDescent="0.25">
      <c r="A80" s="36">
        <v>42186</v>
      </c>
      <c r="C80" s="37">
        <f t="shared" si="0"/>
        <v>4540294.5274652867</v>
      </c>
      <c r="D80" s="37">
        <f t="shared" si="1"/>
        <v>4286519.0215908252</v>
      </c>
      <c r="E80" s="37">
        <f t="shared" si="2"/>
        <v>4794070.0333397482</v>
      </c>
    </row>
    <row r="81" spans="1:5" x14ac:dyDescent="0.25">
      <c r="A81" s="36">
        <v>42217</v>
      </c>
      <c r="C81" s="37">
        <f t="shared" si="0"/>
        <v>4536302.592918301</v>
      </c>
      <c r="D81" s="37">
        <f t="shared" si="1"/>
        <v>4278684.903490141</v>
      </c>
      <c r="E81" s="37">
        <f t="shared" si="2"/>
        <v>4793920.282346461</v>
      </c>
    </row>
    <row r="82" spans="1:5" x14ac:dyDescent="0.25">
      <c r="A82" s="36">
        <v>42248</v>
      </c>
      <c r="C82" s="37">
        <f t="shared" si="0"/>
        <v>4126862.8508015722</v>
      </c>
      <c r="D82" s="37">
        <f t="shared" si="1"/>
        <v>3865431.8629269381</v>
      </c>
      <c r="E82" s="37">
        <f t="shared" si="2"/>
        <v>4388293.8386762068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célérték</vt:lpstr>
      <vt:lpstr>eset</vt:lpstr>
      <vt:lpstr>Esetkimutatás</vt:lpstr>
      <vt:lpstr>Összehasonlító jelentés</vt:lpstr>
      <vt:lpstr>egyvadattábla</vt:lpstr>
      <vt:lpstr>kétvadattábla</vt:lpstr>
      <vt:lpstr>előrejelzés</vt:lpstr>
      <vt:lpstr>előrejelzés-diagram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2023-04-12T15:34:54Z</dcterms:modified>
</cp:coreProperties>
</file>